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defaultThemeVersion="166925"/>
  <mc:AlternateContent xmlns:mc="http://schemas.openxmlformats.org/markup-compatibility/2006">
    <mc:Choice Requires="x15">
      <x15ac:absPath xmlns:x15ac="http://schemas.microsoft.com/office/spreadsheetml/2010/11/ac" url="C:\Users\metynkowski\Downloads\"/>
    </mc:Choice>
  </mc:AlternateContent>
  <xr:revisionPtr revIDLastSave="0" documentId="8_{9C3BE782-0075-475B-9298-67623E280AE3}" xr6:coauthVersionLast="47" xr6:coauthVersionMax="47" xr10:uidLastSave="{00000000-0000-0000-0000-000000000000}"/>
  <bookViews>
    <workbookView xWindow="-120" yWindow="-120" windowWidth="29040" windowHeight="15720" xr2:uid="{F4C31891-6627-492F-8049-3C824E65A713}"/>
  </bookViews>
  <sheets>
    <sheet name="The Project" sheetId="21" r:id="rId1"/>
    <sheet name="Instructions" sheetId="18" r:id="rId2"/>
    <sheet name="Animal Use Status" sheetId="1" r:id="rId3"/>
    <sheet name="Impact Card potency Diphtheria" sheetId="24" r:id="rId4"/>
    <sheet name="Impact Card Whole cell pertussi" sheetId="12" r:id="rId5"/>
    <sheet name="Implementation Plans" sheetId="15" r:id="rId6"/>
    <sheet name="ANI GRAPH" sheetId="19" r:id="rId7"/>
    <sheet name="FIN GRAPH" sheetId="23" r:id="rId8"/>
    <sheet name="ANI DATA 4 GRAPH" sheetId="4" r:id="rId9"/>
    <sheet name="FIN DATA 4 GRAPH" sheetId="2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P8" i="1" l="1"/>
  <c r="P9" i="1" s="1"/>
  <c r="K58" i="1"/>
  <c r="N58" i="1"/>
  <c r="C12" i="24"/>
  <c r="D32" i="24"/>
  <c r="C31" i="24"/>
  <c r="B34" i="24" s="1"/>
  <c r="B31" i="24"/>
  <c r="D24" i="24"/>
  <c r="D12" i="24"/>
  <c r="D9" i="24"/>
  <c r="C6" i="24"/>
  <c r="B6" i="24"/>
  <c r="C9" i="24" s="1"/>
  <c r="B34" i="12"/>
  <c r="U46" i="22"/>
  <c r="U50" i="22"/>
  <c r="U54" i="22"/>
  <c r="U58" i="22"/>
  <c r="E2" i="22"/>
  <c r="B4" i="1"/>
  <c r="P10" i="1" l="1"/>
  <c r="P11" i="1" s="1"/>
  <c r="P12" i="1" s="1"/>
  <c r="P13" i="1" s="1"/>
  <c r="P14" i="1" s="1"/>
  <c r="P15" i="1" s="1"/>
  <c r="P16" i="1" s="1"/>
  <c r="P17" i="1" s="1"/>
  <c r="P18" i="1" s="1"/>
  <c r="P19" i="1" s="1"/>
  <c r="P20" i="1" s="1"/>
  <c r="P21" i="1" s="1"/>
  <c r="P22" i="1" s="1"/>
  <c r="P23" i="1" s="1"/>
  <c r="P24" i="1" s="1"/>
  <c r="P25" i="1" s="1"/>
  <c r="P26" i="1" s="1"/>
  <c r="P27" i="1" s="1"/>
  <c r="P28" i="1" s="1"/>
  <c r="P29" i="1" s="1"/>
  <c r="P30" i="1" s="1"/>
  <c r="P31" i="1" s="1"/>
  <c r="P32" i="1" s="1"/>
  <c r="P33" i="1" s="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D13" i="24"/>
  <c r="D15" i="24" s="1"/>
  <c r="C21" i="24" s="1"/>
  <c r="C22" i="24" s="1"/>
  <c r="C13" i="24"/>
  <c r="C15" i="24" s="1"/>
  <c r="D31" i="24"/>
  <c r="C33" i="24" s="1"/>
  <c r="C24" i="24" l="1"/>
  <c r="B21" i="24"/>
  <c r="B22" i="24" s="1"/>
  <c r="C25" i="24" s="1"/>
  <c r="C39" i="24"/>
  <c r="C34" i="24"/>
  <c r="B35" i="24" s="1"/>
  <c r="C13" i="12" l="1"/>
  <c r="C12" i="12"/>
  <c r="E2" i="4"/>
  <c r="O2" i="4"/>
  <c r="F2" i="4"/>
  <c r="C4" i="1"/>
  <c r="D4" i="1" s="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6" i="12"/>
  <c r="B31" i="12"/>
  <c r="C6" i="12"/>
  <c r="D12" i="12"/>
  <c r="C31" i="22" l="1"/>
  <c r="C16" i="22"/>
  <c r="C25" i="22"/>
  <c r="D46" i="1"/>
  <c r="D6" i="1"/>
  <c r="D30" i="1"/>
  <c r="D54" i="1"/>
  <c r="D14" i="1"/>
  <c r="D38" i="1"/>
  <c r="D22" i="1"/>
  <c r="D31" i="22"/>
  <c r="D45" i="1"/>
  <c r="D37" i="1"/>
  <c r="D29" i="1"/>
  <c r="D21" i="1"/>
  <c r="D13" i="1"/>
  <c r="D53" i="1"/>
  <c r="D44" i="1"/>
  <c r="D36" i="1"/>
  <c r="D28" i="1"/>
  <c r="D20" i="1"/>
  <c r="D12" i="1"/>
  <c r="D52" i="1"/>
  <c r="D5" i="1"/>
  <c r="C15" i="22" s="1"/>
  <c r="D55" i="1"/>
  <c r="D47" i="1"/>
  <c r="D39" i="1"/>
  <c r="D31" i="1"/>
  <c r="D23" i="1"/>
  <c r="D15" i="1"/>
  <c r="D7" i="1"/>
  <c r="D51" i="1"/>
  <c r="D43" i="1"/>
  <c r="D35" i="1"/>
  <c r="D27" i="1"/>
  <c r="D19" i="1"/>
  <c r="D11" i="1"/>
  <c r="D50" i="1"/>
  <c r="D42" i="1"/>
  <c r="D34" i="1"/>
  <c r="D26" i="1"/>
  <c r="D18" i="1"/>
  <c r="D10" i="1"/>
  <c r="C7" i="22" s="1"/>
  <c r="D49" i="1"/>
  <c r="D41" i="1"/>
  <c r="D33" i="1"/>
  <c r="D25" i="1"/>
  <c r="D17" i="1"/>
  <c r="D9" i="1"/>
  <c r="C28" i="22" s="1"/>
  <c r="D56" i="1"/>
  <c r="D48" i="1"/>
  <c r="D40" i="1"/>
  <c r="D32" i="1"/>
  <c r="D24" i="1"/>
  <c r="D16" i="1"/>
  <c r="D8" i="1"/>
  <c r="C15" i="12"/>
  <c r="C9" i="12"/>
  <c r="D24" i="12"/>
  <c r="D9" i="12"/>
  <c r="C31" i="12"/>
  <c r="D32" i="12"/>
  <c r="C33" i="22" l="1"/>
  <c r="C22" i="22"/>
  <c r="C42" i="22"/>
  <c r="C55" i="22"/>
  <c r="C13" i="22"/>
  <c r="C34" i="22"/>
  <c r="C51" i="22"/>
  <c r="D51" i="22" s="1"/>
  <c r="C9" i="22"/>
  <c r="D9" i="22" s="1"/>
  <c r="C27" i="22"/>
  <c r="C54" i="22"/>
  <c r="C47" i="22"/>
  <c r="C53" i="22"/>
  <c r="C21" i="22"/>
  <c r="C44" i="22"/>
  <c r="C26" i="22"/>
  <c r="C11" i="22"/>
  <c r="D11" i="22" s="1"/>
  <c r="C6" i="22"/>
  <c r="C8" i="22"/>
  <c r="D8" i="22" s="1"/>
  <c r="C14" i="22"/>
  <c r="C39" i="22"/>
  <c r="C58" i="22"/>
  <c r="C35" i="22"/>
  <c r="D35" i="22" s="1"/>
  <c r="C36" i="22"/>
  <c r="D36" i="22" s="1"/>
  <c r="C45" i="22"/>
  <c r="D45" i="22" s="1"/>
  <c r="C59" i="22"/>
  <c r="C20" i="22"/>
  <c r="C18" i="22"/>
  <c r="C57" i="22"/>
  <c r="C30" i="22"/>
  <c r="C56" i="22"/>
  <c r="C37" i="22"/>
  <c r="D37" i="22" s="1"/>
  <c r="C46" i="22"/>
  <c r="D46" i="22" s="1"/>
  <c r="C32" i="22"/>
  <c r="C24" i="22"/>
  <c r="C17" i="22"/>
  <c r="C43" i="22"/>
  <c r="C10" i="22"/>
  <c r="C49" i="22"/>
  <c r="C61" i="22"/>
  <c r="C48" i="22"/>
  <c r="D48" i="22" s="1"/>
  <c r="C52" i="22"/>
  <c r="C23" i="22"/>
  <c r="C60" i="22"/>
  <c r="D60" i="22" s="1"/>
  <c r="C50" i="22"/>
  <c r="C19" i="22"/>
  <c r="C38" i="22"/>
  <c r="D38" i="22" s="1"/>
  <c r="C41" i="22"/>
  <c r="D41" i="22" s="1"/>
  <c r="C29" i="22"/>
  <c r="D29" i="22" s="1"/>
  <c r="C40" i="22"/>
  <c r="C12" i="22"/>
  <c r="D57" i="22"/>
  <c r="D42" i="22"/>
  <c r="D58" i="22"/>
  <c r="D15" i="22"/>
  <c r="D61" i="22"/>
  <c r="D50" i="22"/>
  <c r="D32" i="22"/>
  <c r="D59" i="22"/>
  <c r="D34" i="22"/>
  <c r="B4" i="4"/>
  <c r="C4" i="4" s="1"/>
  <c r="D30" i="22"/>
  <c r="D17" i="22"/>
  <c r="D43" i="22"/>
  <c r="D39" i="22"/>
  <c r="D21" i="22"/>
  <c r="D49" i="22"/>
  <c r="D44" i="22"/>
  <c r="D55" i="22"/>
  <c r="D52" i="22"/>
  <c r="D24" i="22"/>
  <c r="D22" i="22"/>
  <c r="D13" i="22"/>
  <c r="D33" i="22"/>
  <c r="D27" i="22"/>
  <c r="D7" i="22"/>
  <c r="D47" i="22"/>
  <c r="D20" i="22"/>
  <c r="D16" i="22"/>
  <c r="D28" i="22"/>
  <c r="D18" i="22"/>
  <c r="D14" i="22"/>
  <c r="D40" i="22"/>
  <c r="D6" i="22"/>
  <c r="D12" i="22"/>
  <c r="D56" i="22"/>
  <c r="D19" i="22"/>
  <c r="D10" i="22"/>
  <c r="D53" i="22"/>
  <c r="B3" i="4"/>
  <c r="C3" i="4" s="1"/>
  <c r="D23" i="22"/>
  <c r="D54" i="22"/>
  <c r="D25" i="22"/>
  <c r="D26" i="22"/>
  <c r="B2" i="4"/>
  <c r="C2" i="4" s="1"/>
  <c r="B7" i="4"/>
  <c r="C7" i="4" s="1"/>
  <c r="B15" i="4"/>
  <c r="C15" i="4" s="1"/>
  <c r="B23" i="4"/>
  <c r="C23" i="4" s="1"/>
  <c r="B31" i="4"/>
  <c r="C31" i="4" s="1"/>
  <c r="B39" i="4"/>
  <c r="C39" i="4" s="1"/>
  <c r="B47" i="4"/>
  <c r="C47" i="4" s="1"/>
  <c r="B55" i="4"/>
  <c r="C55" i="4" s="1"/>
  <c r="B63" i="4"/>
  <c r="C63" i="4" s="1"/>
  <c r="B8" i="4"/>
  <c r="C8" i="4" s="1"/>
  <c r="B16" i="4"/>
  <c r="C16" i="4" s="1"/>
  <c r="B24" i="4"/>
  <c r="C24" i="4" s="1"/>
  <c r="B32" i="4"/>
  <c r="C32" i="4" s="1"/>
  <c r="B40" i="4"/>
  <c r="C40" i="4" s="1"/>
  <c r="B48" i="4"/>
  <c r="C48" i="4" s="1"/>
  <c r="B56" i="4"/>
  <c r="C56" i="4" s="1"/>
  <c r="B64" i="4"/>
  <c r="C64" i="4" s="1"/>
  <c r="B66" i="4"/>
  <c r="C66" i="4" s="1"/>
  <c r="B27" i="4"/>
  <c r="C27" i="4" s="1"/>
  <c r="B43" i="4"/>
  <c r="C43" i="4" s="1"/>
  <c r="B59" i="4"/>
  <c r="C59" i="4" s="1"/>
  <c r="B20" i="4"/>
  <c r="C20" i="4" s="1"/>
  <c r="B36" i="4"/>
  <c r="C36" i="4" s="1"/>
  <c r="B52" i="4"/>
  <c r="C52" i="4" s="1"/>
  <c r="B5" i="4"/>
  <c r="C5" i="4" s="1"/>
  <c r="B29" i="4"/>
  <c r="C29" i="4" s="1"/>
  <c r="B45" i="4"/>
  <c r="C45" i="4" s="1"/>
  <c r="B61" i="4"/>
  <c r="C61" i="4" s="1"/>
  <c r="B6" i="4"/>
  <c r="C6" i="4" s="1"/>
  <c r="B22" i="4"/>
  <c r="C22" i="4" s="1"/>
  <c r="B38" i="4"/>
  <c r="C38" i="4" s="1"/>
  <c r="B54" i="4"/>
  <c r="C54" i="4" s="1"/>
  <c r="B9" i="4"/>
  <c r="C9" i="4" s="1"/>
  <c r="B17" i="4"/>
  <c r="C17" i="4" s="1"/>
  <c r="B25" i="4"/>
  <c r="C25" i="4" s="1"/>
  <c r="B33" i="4"/>
  <c r="C33" i="4" s="1"/>
  <c r="B41" i="4"/>
  <c r="C41" i="4" s="1"/>
  <c r="B49" i="4"/>
  <c r="C49" i="4" s="1"/>
  <c r="B57" i="4"/>
  <c r="C57" i="4" s="1"/>
  <c r="B65" i="4"/>
  <c r="C65" i="4" s="1"/>
  <c r="B10" i="4"/>
  <c r="C10" i="4" s="1"/>
  <c r="B18" i="4"/>
  <c r="C18" i="4" s="1"/>
  <c r="B26" i="4"/>
  <c r="C26" i="4" s="1"/>
  <c r="B34" i="4"/>
  <c r="C34" i="4" s="1"/>
  <c r="B42" i="4"/>
  <c r="C42" i="4" s="1"/>
  <c r="B50" i="4"/>
  <c r="C50" i="4" s="1"/>
  <c r="B58" i="4"/>
  <c r="C58" i="4" s="1"/>
  <c r="B11" i="4"/>
  <c r="C11" i="4" s="1"/>
  <c r="B19" i="4"/>
  <c r="C19" i="4" s="1"/>
  <c r="B35" i="4"/>
  <c r="C35" i="4" s="1"/>
  <c r="B51" i="4"/>
  <c r="C51" i="4" s="1"/>
  <c r="B12" i="4"/>
  <c r="C12" i="4" s="1"/>
  <c r="B28" i="4"/>
  <c r="C28" i="4" s="1"/>
  <c r="B44" i="4"/>
  <c r="C44" i="4" s="1"/>
  <c r="B60" i="4"/>
  <c r="C60" i="4" s="1"/>
  <c r="B13" i="4"/>
  <c r="C13" i="4" s="1"/>
  <c r="B21" i="4"/>
  <c r="C21" i="4" s="1"/>
  <c r="B37" i="4"/>
  <c r="C37" i="4" s="1"/>
  <c r="B53" i="4"/>
  <c r="C53" i="4" s="1"/>
  <c r="B14" i="4"/>
  <c r="C14" i="4" s="1"/>
  <c r="B30" i="4"/>
  <c r="C30" i="4" s="1"/>
  <c r="B46" i="4"/>
  <c r="C46" i="4" s="1"/>
  <c r="B62" i="4"/>
  <c r="C62" i="4" s="1"/>
  <c r="D31" i="12"/>
  <c r="C33" i="12" s="1"/>
  <c r="D13" i="12"/>
  <c r="D15" i="12" s="1"/>
  <c r="C24" i="12" s="1"/>
  <c r="E38" i="22" l="1"/>
  <c r="E18" i="22"/>
  <c r="E6" i="22"/>
  <c r="E14" i="22"/>
  <c r="E26" i="22"/>
  <c r="E50" i="22"/>
  <c r="E10" i="22"/>
  <c r="E30" i="22"/>
  <c r="E54" i="22"/>
  <c r="E46" i="22"/>
  <c r="E22" i="22"/>
  <c r="E34" i="22"/>
  <c r="E58" i="22"/>
  <c r="E42" i="22"/>
  <c r="C34" i="12"/>
  <c r="B35" i="12" s="1"/>
  <c r="C39" i="12"/>
  <c r="E3" i="4"/>
  <c r="E4" i="4" s="1"/>
  <c r="E5" i="4" s="1"/>
  <c r="E6" i="4" s="1"/>
  <c r="E7" i="4" s="1"/>
  <c r="E8" i="4" s="1"/>
  <c r="E9" i="4" s="1"/>
  <c r="E10" i="4" s="1"/>
  <c r="E11" i="4" s="1"/>
  <c r="E12" i="4" s="1"/>
  <c r="E13" i="4" s="1"/>
  <c r="E14" i="4" s="1"/>
  <c r="E15" i="4" s="1"/>
  <c r="E16" i="4" s="1"/>
  <c r="E17" i="4" s="1"/>
  <c r="E18" i="4" s="1"/>
  <c r="E19" i="4" s="1"/>
  <c r="E20" i="4" s="1"/>
  <c r="E21" i="4" s="1"/>
  <c r="E22" i="4" s="1"/>
  <c r="E23" i="4" s="1"/>
  <c r="E24" i="4" s="1"/>
  <c r="E25" i="4" s="1"/>
  <c r="E26" i="4" s="1"/>
  <c r="E27" i="4" s="1"/>
  <c r="E28" i="4" s="1"/>
  <c r="E29" i="4" s="1"/>
  <c r="E30" i="4" s="1"/>
  <c r="E31" i="4" s="1"/>
  <c r="E32" i="4" s="1"/>
  <c r="E33" i="4" s="1"/>
  <c r="E34" i="4" s="1"/>
  <c r="E35" i="4" s="1"/>
  <c r="E36" i="4" s="1"/>
  <c r="E37" i="4" s="1"/>
  <c r="E38" i="4" s="1"/>
  <c r="E39" i="4" s="1"/>
  <c r="E40" i="4" s="1"/>
  <c r="E41" i="4" s="1"/>
  <c r="E42" i="4" s="1"/>
  <c r="E43" i="4" s="1"/>
  <c r="E44" i="4" s="1"/>
  <c r="E45" i="4" s="1"/>
  <c r="E46" i="4" s="1"/>
  <c r="E47" i="4" s="1"/>
  <c r="E48" i="4" s="1"/>
  <c r="E49" i="4" s="1"/>
  <c r="E50" i="4" s="1"/>
  <c r="E51" i="4" s="1"/>
  <c r="E52" i="4" s="1"/>
  <c r="E53" i="4" s="1"/>
  <c r="E54" i="4" s="1"/>
  <c r="E55" i="4" s="1"/>
  <c r="E56" i="4" s="1"/>
  <c r="E57" i="4" s="1"/>
  <c r="E58" i="4" s="1"/>
  <c r="E59" i="4" s="1"/>
  <c r="E60" i="4" s="1"/>
  <c r="E61" i="4" s="1"/>
  <c r="E62" i="4" s="1"/>
  <c r="E63" i="4" s="1"/>
  <c r="E64" i="4" s="1"/>
  <c r="E65" i="4" s="1"/>
  <c r="E66" i="4" s="1"/>
  <c r="D3" i="4"/>
  <c r="C21" i="12"/>
  <c r="C22" i="12" s="1"/>
  <c r="C25" i="12" s="1"/>
  <c r="B21" i="12"/>
  <c r="B22" i="12" s="1"/>
  <c r="V10" i="22" l="1"/>
  <c r="U10" i="22" s="1"/>
  <c r="V30" i="22"/>
  <c r="U30" i="22" s="1"/>
  <c r="V22" i="22"/>
  <c r="U22" i="22" s="1"/>
  <c r="V14" i="22"/>
  <c r="U14" i="22" s="1"/>
  <c r="V6" i="22"/>
  <c r="U6" i="22" s="1"/>
  <c r="V38" i="22"/>
  <c r="U38" i="22" s="1"/>
  <c r="V34" i="22"/>
  <c r="U34" i="22" s="1"/>
  <c r="V26" i="22"/>
  <c r="U26" i="22" s="1"/>
  <c r="V42" i="22"/>
  <c r="U42" i="22" s="1"/>
  <c r="V18" i="22"/>
  <c r="U18" i="22" s="1"/>
  <c r="D4" i="4"/>
  <c r="D5" i="4" s="1"/>
  <c r="D6" i="4" s="1"/>
  <c r="D7" i="4" s="1"/>
  <c r="D8" i="4" s="1"/>
  <c r="D9" i="4" s="1"/>
  <c r="D10" i="4" s="1"/>
  <c r="D11" i="4" s="1"/>
  <c r="D12" i="4" s="1"/>
  <c r="D13" i="4" s="1"/>
  <c r="D14" i="4" s="1"/>
  <c r="D15" i="4" s="1"/>
  <c r="D16" i="4" s="1"/>
  <c r="D17" i="4" s="1"/>
  <c r="D18" i="4" s="1"/>
  <c r="D19" i="4" s="1"/>
  <c r="D20" i="4" s="1"/>
  <c r="D21" i="4" s="1"/>
  <c r="D22" i="4" s="1"/>
  <c r="D23" i="4" s="1"/>
  <c r="D24" i="4" s="1"/>
  <c r="D25" i="4" s="1"/>
  <c r="D26" i="4" s="1"/>
  <c r="D27" i="4" s="1"/>
  <c r="D28" i="4" s="1"/>
  <c r="D29" i="4" s="1"/>
  <c r="D30" i="4" s="1"/>
  <c r="D31" i="4" s="1"/>
  <c r="D32" i="4" s="1"/>
  <c r="D33" i="4" s="1"/>
  <c r="D34" i="4" s="1"/>
  <c r="D35" i="4" s="1"/>
  <c r="D36" i="4" s="1"/>
  <c r="D37" i="4" s="1"/>
  <c r="D38" i="4" s="1"/>
  <c r="D39" i="4" s="1"/>
  <c r="D40" i="4" s="1"/>
  <c r="D41" i="4" s="1"/>
  <c r="D42" i="4" s="1"/>
  <c r="D43" i="4" s="1"/>
  <c r="D44" i="4" s="1"/>
  <c r="D45" i="4" s="1"/>
  <c r="D46" i="4" s="1"/>
  <c r="D47" i="4" s="1"/>
  <c r="D48" i="4" s="1"/>
  <c r="D49" i="4" s="1"/>
  <c r="D50" i="4" s="1"/>
  <c r="D51" i="4" s="1"/>
  <c r="D52" i="4" s="1"/>
  <c r="D53" i="4" s="1"/>
  <c r="D54" i="4" s="1"/>
  <c r="D55" i="4" s="1"/>
  <c r="D56" i="4" s="1"/>
  <c r="D57" i="4" s="1"/>
  <c r="D58" i="4" s="1"/>
  <c r="D59" i="4" s="1"/>
  <c r="D60" i="4" s="1"/>
  <c r="D61" i="4" s="1"/>
  <c r="D62" i="4" s="1"/>
  <c r="D63" i="4" s="1"/>
  <c r="D64" i="4" s="1"/>
  <c r="D65" i="4" s="1"/>
  <c r="D66" i="4" s="1"/>
  <c r="F3" i="4"/>
  <c r="O3" i="4" s="1"/>
  <c r="F4" i="4" l="1"/>
  <c r="O4" i="4" s="1"/>
  <c r="F5" i="4"/>
  <c r="O5" i="4" s="1"/>
  <c r="F6" i="4" l="1"/>
  <c r="O6" i="4" s="1"/>
  <c r="F7" i="4" l="1"/>
  <c r="O7" i="4" s="1"/>
  <c r="F8" i="4" l="1"/>
  <c r="O8" i="4" s="1"/>
  <c r="F9" i="4" l="1"/>
  <c r="O9" i="4" s="1"/>
  <c r="F10" i="4" l="1"/>
  <c r="O10" i="4" s="1"/>
  <c r="F11" i="4" l="1"/>
  <c r="O11" i="4" s="1"/>
  <c r="F12" i="4" l="1"/>
  <c r="O12" i="4" s="1"/>
  <c r="F13" i="4" l="1"/>
  <c r="O13" i="4" s="1"/>
  <c r="F14" i="4" l="1"/>
  <c r="O14" i="4" s="1"/>
  <c r="F15" i="4" l="1"/>
  <c r="O15" i="4" s="1"/>
  <c r="F16" i="4" l="1"/>
  <c r="O16" i="4" s="1"/>
  <c r="F17" i="4" l="1"/>
  <c r="O17" i="4" s="1"/>
  <c r="F18" i="4" l="1"/>
  <c r="O18" i="4" s="1"/>
  <c r="F19" i="4" l="1"/>
  <c r="O19" i="4" s="1"/>
  <c r="F20" i="4" l="1"/>
  <c r="O20" i="4" s="1"/>
  <c r="F21" i="4" l="1"/>
  <c r="O21" i="4" s="1"/>
  <c r="F22" i="4" l="1"/>
  <c r="O22" i="4" s="1"/>
  <c r="F23" i="4" l="1"/>
  <c r="O23" i="4" s="1"/>
  <c r="F24" i="4" l="1"/>
  <c r="O24" i="4" s="1"/>
  <c r="F25" i="4" l="1"/>
  <c r="O25" i="4" s="1"/>
  <c r="F26" i="4" l="1"/>
  <c r="O26" i="4" s="1"/>
  <c r="F27" i="4" l="1"/>
  <c r="O27" i="4" s="1"/>
  <c r="F28" i="4" l="1"/>
  <c r="O28" i="4" s="1"/>
  <c r="F29" i="4" l="1"/>
  <c r="O29" i="4" s="1"/>
  <c r="F30" i="4" l="1"/>
  <c r="O30" i="4" s="1"/>
  <c r="F31" i="4" l="1"/>
  <c r="O31" i="4" s="1"/>
  <c r="F32" i="4" l="1"/>
  <c r="O32" i="4" s="1"/>
  <c r="F33" i="4" l="1"/>
  <c r="O33" i="4" s="1"/>
  <c r="F34" i="4" l="1"/>
  <c r="O34" i="4" s="1"/>
  <c r="F35" i="4" l="1"/>
  <c r="O35" i="4" s="1"/>
  <c r="F36" i="4" l="1"/>
  <c r="O36" i="4" s="1"/>
  <c r="F37" i="4" l="1"/>
  <c r="O37" i="4" s="1"/>
  <c r="F38" i="4" l="1"/>
  <c r="O38" i="4" s="1"/>
  <c r="F39" i="4" l="1"/>
  <c r="O39" i="4" s="1"/>
  <c r="F40" i="4" l="1"/>
  <c r="O40" i="4" s="1"/>
  <c r="F41" i="4" l="1"/>
  <c r="O41" i="4" s="1"/>
  <c r="F42" i="4" l="1"/>
  <c r="O42" i="4" s="1"/>
  <c r="F43" i="4" l="1"/>
  <c r="F44" i="4" l="1"/>
  <c r="F45" i="4" l="1"/>
  <c r="F46" i="4" l="1"/>
  <c r="F47" i="4" l="1"/>
  <c r="F48" i="4" l="1"/>
  <c r="F49" i="4" l="1"/>
  <c r="F50" i="4" l="1"/>
  <c r="F51" i="4" l="1"/>
  <c r="F52" i="4" l="1"/>
  <c r="F53" i="4" l="1"/>
  <c r="F54" i="4" l="1"/>
  <c r="F55" i="4" l="1"/>
  <c r="F56" i="4" l="1"/>
  <c r="F57" i="4" l="1"/>
  <c r="F58" i="4" l="1"/>
  <c r="F59" i="4" l="1"/>
  <c r="F60" i="4" l="1"/>
  <c r="F61" i="4" l="1"/>
  <c r="F62" i="4" l="1"/>
  <c r="F63" i="4" l="1"/>
  <c r="F64" i="4" l="1"/>
  <c r="F66" i="4" l="1"/>
  <c r="F65" i="4"/>
</calcChain>
</file>

<file path=xl/sharedStrings.xml><?xml version="1.0" encoding="utf-8"?>
<sst xmlns="http://schemas.openxmlformats.org/spreadsheetml/2006/main" count="772" uniqueCount="343">
  <si>
    <t>Y1</t>
  </si>
  <si>
    <t>Y2</t>
  </si>
  <si>
    <t>Y3</t>
  </si>
  <si>
    <t>Y4</t>
  </si>
  <si>
    <t>Y5</t>
  </si>
  <si>
    <t>theoritical</t>
  </si>
  <si>
    <t>actual Gate Y5</t>
  </si>
  <si>
    <t>CURRENT METHOD</t>
  </si>
  <si>
    <t>ALTERNATIVE METHOD</t>
  </si>
  <si>
    <t>Species</t>
  </si>
  <si>
    <t>Average number of test item per session (mean)</t>
  </si>
  <si>
    <t>Mean number of animals per 1 test item per session</t>
  </si>
  <si>
    <t>Number of test item per year</t>
  </si>
  <si>
    <t>estimated sum of animal used per year</t>
  </si>
  <si>
    <t>repeat rate for the method (%)</t>
  </si>
  <si>
    <t xml:space="preserve">Frequency x Number of animals </t>
  </si>
  <si>
    <t>REFINEMENT SECTION</t>
  </si>
  <si>
    <t>Severity scoring of the procedure.</t>
  </si>
  <si>
    <t xml:space="preserve">Proposed scoring scale (1-4-7-10) </t>
  </si>
  <si>
    <t>(1)   Non-recovery / (4) Mild / (7) Moderate / (10) Severe (please refer to EU. Guidance)</t>
  </si>
  <si>
    <t>Overall scoring for current method procedure</t>
  </si>
  <si>
    <t>Overall scoring for Alternative method procedure</t>
  </si>
  <si>
    <t xml:space="preserve">severity score </t>
  </si>
  <si>
    <t>number of animal used per year</t>
  </si>
  <si>
    <t>Index point (=#animal per year x severity scoring)</t>
  </si>
  <si>
    <t>Expected gain 3Rs</t>
  </si>
  <si>
    <t>Potential reduction: #animal saved per year post implementation (estimated # / year)</t>
  </si>
  <si>
    <t>Potential reduction index: overall potential of pain &amp; distress aleviation (%)</t>
  </si>
  <si>
    <t>%</t>
  </si>
  <si>
    <t>FINANCIAL</t>
  </si>
  <si>
    <t>Gain per test item</t>
  </si>
  <si>
    <t>Expected Gain release timing (turn over (days))</t>
  </si>
  <si>
    <t>Total potential direct expected gain per year ($)</t>
  </si>
  <si>
    <t>$ saved each year</t>
  </si>
  <si>
    <t>Return on investment (BEP)</t>
  </si>
  <si>
    <t>NON FINANCIAL GAINS (scientific enhanced gain, (reduce variability, repeat test index, stability failure &amp; recall of product, reputational risk, new opportunities, competitive advantage, …)</t>
  </si>
  <si>
    <t>Total potential indirect expected gain per year ($)</t>
  </si>
  <si>
    <t>1. evaluation of candidate method (to see if suitable/ready for validation)</t>
  </si>
  <si>
    <t xml:space="preserve">2. pre-validation (protocol refinement, transfer and performance), </t>
  </si>
  <si>
    <t>3. validation (allows for retrospective validation studies)</t>
  </si>
  <si>
    <t>4. independent peer review</t>
  </si>
  <si>
    <t>Rabies</t>
  </si>
  <si>
    <t>MAT</t>
  </si>
  <si>
    <t>Overall Project Structure</t>
  </si>
  <si>
    <t>Today</t>
  </si>
  <si>
    <t>Current Status of Animal Use per Product and per Test</t>
  </si>
  <si>
    <t>Animal Use Status</t>
  </si>
  <si>
    <t xml:space="preserve">Vision </t>
  </si>
  <si>
    <t>Theoretical Beneifits</t>
  </si>
  <si>
    <t>Impact of Alternative Methods Programs</t>
  </si>
  <si>
    <t>Project' Structure</t>
  </si>
  <si>
    <t>Theoretical Aspects of the transition from in vivo to in vitro testing</t>
  </si>
  <si>
    <t>State of the art of DTP alternative methods</t>
  </si>
  <si>
    <t>Availability of critical reagents</t>
  </si>
  <si>
    <t>27 March 2024</t>
  </si>
  <si>
    <t>Date</t>
  </si>
  <si>
    <t>Upcoming webinars or workshops</t>
  </si>
  <si>
    <t>Overall Project Outcomes</t>
  </si>
  <si>
    <t xml:space="preserve">RELEASE / STABILITY ANIMAL METHOD USED 
This table aims to create a baseline to define the animal use per product - 2023 data can be used as reference </t>
  </si>
  <si>
    <t>Test item (indicate the number of animal needed per test item)</t>
  </si>
  <si>
    <t xml:space="preserve">Anxillary animal group (indicate the total number of animal needed for standard and/or positive and / or negative control and / or internal control and/ or system suitability, ...) per test session </t>
  </si>
  <si>
    <t>Testing Frequency (release / stability and method maintenance) section</t>
  </si>
  <si>
    <r>
      <t xml:space="preserve">Method maintenance (number of test item per year to qualify operator and/ or (re)development method and / or  bridging of critical material and / or test transfer, ...) </t>
    </r>
    <r>
      <rPr>
        <sz val="10"/>
        <color theme="1"/>
        <rFont val="Calibri"/>
        <family val="2"/>
        <scheme val="minor"/>
      </rPr>
      <t>(e.g. 10 sessions x 3 batches) event in a usual laboratory life (unit is an empirical equivalent of X test item every years)</t>
    </r>
  </si>
  <si>
    <r>
      <t xml:space="preserve">Stability: Number of equivalent time point (TP) for one sample batch (TP_batch) per year (one TP-Batch is one test item, one TP for one lot) </t>
    </r>
    <r>
      <rPr>
        <sz val="11"/>
        <color theme="1"/>
        <rFont val="Calibri"/>
        <family val="2"/>
        <scheme val="minor"/>
      </rPr>
      <t>(e.g. commercial stability program this year represent 3 lot at 3 time points (3 month, 6 month, 9 month) for 2 presentations (=18 TP_Batch))</t>
    </r>
  </si>
  <si>
    <t>Number of release sample to be tested per year</t>
  </si>
  <si>
    <t>Manpower hourly cost ($)</t>
  </si>
  <si>
    <t>Number of hours per test Item</t>
  </si>
  <si>
    <t>Overall cost per test item ($)</t>
  </si>
  <si>
    <t>$</t>
  </si>
  <si>
    <t>turn over days</t>
  </si>
  <si>
    <t>Month</t>
  </si>
  <si>
    <t>Alternative development, qualificationa &amp; validation cost (60 test item over 10 sessions) (overall $)</t>
  </si>
  <si>
    <t>Other costs (Raw Material + animal + Disposable + Utilities + Kit + lab space and equipment renting or depreciation) cost per test item ($)</t>
  </si>
  <si>
    <t>Drop down list Alternative Test Name</t>
  </si>
  <si>
    <t>Drop down list Animal Test Name</t>
  </si>
  <si>
    <t xml:space="preserve">Drop down list product </t>
  </si>
  <si>
    <t>Drop down list process stage</t>
  </si>
  <si>
    <t>Waiver</t>
  </si>
  <si>
    <t>Abnormal Toxicity Test (ATT / GST)</t>
  </si>
  <si>
    <t>All vaccine containing Diptheria</t>
  </si>
  <si>
    <t>Master Seed</t>
  </si>
  <si>
    <t>Rabbit Pyrogen Test</t>
  </si>
  <si>
    <t>All vaccine containing Tetanus</t>
  </si>
  <si>
    <t>Master cell bank</t>
  </si>
  <si>
    <t>rFC</t>
  </si>
  <si>
    <t>Limulus Amebocyte Lysate</t>
  </si>
  <si>
    <t>All vaccine containing whole cell Pertussis</t>
  </si>
  <si>
    <t>End of production cell</t>
  </si>
  <si>
    <t>PSPT</t>
  </si>
  <si>
    <t>All vaccine containing acellular Pertussis</t>
  </si>
  <si>
    <t>Working Seed</t>
  </si>
  <si>
    <t>Signle Dilution Assay</t>
  </si>
  <si>
    <t>combined DT</t>
  </si>
  <si>
    <t>Working Cell Bank</t>
  </si>
  <si>
    <t>Antigenicity ELISA (in vitro potency)</t>
  </si>
  <si>
    <t>combined DTwP</t>
  </si>
  <si>
    <t>Inoculum</t>
  </si>
  <si>
    <t>Specific Toxicity aP CHO</t>
  </si>
  <si>
    <t>combined DTwP IPV</t>
  </si>
  <si>
    <t>Harvest</t>
  </si>
  <si>
    <t>Binacle</t>
  </si>
  <si>
    <t>Potency and immunogenicity test by Serology</t>
  </si>
  <si>
    <t>combined DTwP IPV HB</t>
  </si>
  <si>
    <t>In process  (Drug Substance)</t>
  </si>
  <si>
    <t>Specific toxicity D Vero cell</t>
  </si>
  <si>
    <t>Specific toxicity Test (D)</t>
  </si>
  <si>
    <t>combined DTwP IPV HB/ Hib</t>
  </si>
  <si>
    <t>Bulk (Drug Substance)</t>
  </si>
  <si>
    <t xml:space="preserve">Nucleic Acid amplification </t>
  </si>
  <si>
    <t>Irrevesibility (D)</t>
  </si>
  <si>
    <t>Final Bulk (Formulated Product)</t>
  </si>
  <si>
    <t>Other Cell culure test</t>
  </si>
  <si>
    <t>Specifc Toxicity (Absence &amp; irr) test (T)</t>
  </si>
  <si>
    <t>combined DTaP</t>
  </si>
  <si>
    <t>Final Container (Drug Product)</t>
  </si>
  <si>
    <t>Mouse Weight Gain Test Specific Toxicity  (wP)</t>
  </si>
  <si>
    <t>combined DTaP IPV</t>
  </si>
  <si>
    <t>Final Package (Reconstituted Vaccine)</t>
  </si>
  <si>
    <t>Asbsence of Residual &amp; irreversibility PTx (aP)</t>
  </si>
  <si>
    <t>combined DTaP IPV HB</t>
  </si>
  <si>
    <t>Other (non specificed)</t>
  </si>
  <si>
    <t>Histamine Sensitization assay (HiST) (aP)</t>
  </si>
  <si>
    <t>combined DTaP IPV HB/ Hib</t>
  </si>
  <si>
    <t>Raw Material (incl. Water WFI)</t>
  </si>
  <si>
    <t>Leukocytosis Promoting Factor (LPF) (aP)</t>
  </si>
  <si>
    <t>all vaccine containing IPV</t>
  </si>
  <si>
    <t>Specific toxicity of carrier protein</t>
  </si>
  <si>
    <t>all vaccine containing Hep A</t>
  </si>
  <si>
    <t>Adventitious agents testing for Micobacterium</t>
  </si>
  <si>
    <t>all vaccine containing Hep B</t>
  </si>
  <si>
    <t xml:space="preserve">Adventitious agents testing for Hemadsorbing virus </t>
  </si>
  <si>
    <t>Adventitious agents testing for avian virus</t>
  </si>
  <si>
    <t>JEV</t>
  </si>
  <si>
    <t>Adventitious agents testing for other adventious virus</t>
  </si>
  <si>
    <t>MENIGOCOCCAL A conj vaccine</t>
  </si>
  <si>
    <t>Neurovirulence test</t>
  </si>
  <si>
    <t>MENIGOCOCCAL Polysaccharide vaccine</t>
  </si>
  <si>
    <t>Heat-labile toxin (HLT)</t>
  </si>
  <si>
    <t>Typhoid conjugated vaccine</t>
  </si>
  <si>
    <t>Inactivation of Virus (Hemo Fever)</t>
  </si>
  <si>
    <t>Haemophilus Influenzae type b vaccine</t>
  </si>
  <si>
    <t>Test for residual live virus (Hemo Fever)</t>
  </si>
  <si>
    <t>MENIGOCOCCAL C conj vaccine</t>
  </si>
  <si>
    <t>Freedom from Tumorogenicity (MMR)</t>
  </si>
  <si>
    <t>Typhoid inactivated vaccine</t>
  </si>
  <si>
    <t>Test for effective inactivation (IPV)</t>
  </si>
  <si>
    <t xml:space="preserve">Ebola </t>
  </si>
  <si>
    <t xml:space="preserve">Marburg Test  in guinea pigs (OPV PMKC) </t>
  </si>
  <si>
    <t>Influenza (live attenuated) vaccine</t>
  </si>
  <si>
    <t>Herpes B test (OPV PMKC)</t>
  </si>
  <si>
    <t>RSV vaccine</t>
  </si>
  <si>
    <t>Delayed hypersensitivity test (BCG)</t>
  </si>
  <si>
    <t>Small pox vaccine</t>
  </si>
  <si>
    <t>Test for excessive dermal reactivity (BCG)</t>
  </si>
  <si>
    <t>Yellow fever</t>
  </si>
  <si>
    <t>Test for absence of virulent mycobacteria (BCG)</t>
  </si>
  <si>
    <t>Dengue</t>
  </si>
  <si>
    <t xml:space="preserve">Haemorrhagic fever vaccine </t>
  </si>
  <si>
    <t>Rotavirus</t>
  </si>
  <si>
    <t>HPV vaccine</t>
  </si>
  <si>
    <t>Malaria</t>
  </si>
  <si>
    <t>Human interferon</t>
  </si>
  <si>
    <t>Snake anti-venom immunoglobulin</t>
  </si>
  <si>
    <t>TBE</t>
  </si>
  <si>
    <t>RIFT VALLEY FEVER</t>
  </si>
  <si>
    <t>Enterovirus 71 vaccines</t>
  </si>
  <si>
    <t>BCG</t>
  </si>
  <si>
    <t>OPV</t>
  </si>
  <si>
    <t>Varicella</t>
  </si>
  <si>
    <t xml:space="preserve">Measles </t>
  </si>
  <si>
    <t>Mumps</t>
  </si>
  <si>
    <t>Rubella</t>
  </si>
  <si>
    <t>Other (not specified)</t>
  </si>
  <si>
    <t>All commercial vaccine</t>
  </si>
  <si>
    <t>Total potential direct and indirect expected gain per year ($)</t>
  </si>
  <si>
    <t>Potency by challenge testing on bacterial whole cell pertussis (Kendrick test)</t>
  </si>
  <si>
    <t>Potency by challenge testing Diphtheria</t>
  </si>
  <si>
    <t>Potency by challenge testing Tetanus</t>
  </si>
  <si>
    <t>PROGRAM STAGE - REGULATORY CONSIDERATIONS
The evolution of a regulatory test is subdivided in five stages that reflect the sequence of steps to be performed for a prospective validation exercise:</t>
  </si>
  <si>
    <t>PROGRAM</t>
  </si>
  <si>
    <t xml:space="preserve">1. transfered/developed alternative method </t>
  </si>
  <si>
    <t>2. alternative method feasability report availableat your organzation</t>
  </si>
  <si>
    <t>3. alternative method qualified in place in use</t>
  </si>
  <si>
    <t>4. alternative method validated</t>
  </si>
  <si>
    <t>5. change control initiated</t>
  </si>
  <si>
    <t>6. Source document data submitted to NRA</t>
  </si>
  <si>
    <t>Active</t>
  </si>
  <si>
    <t>Drop down list PROGRAMS</t>
  </si>
  <si>
    <t>ATT</t>
  </si>
  <si>
    <t>Adventitious Agents</t>
  </si>
  <si>
    <t>Potency</t>
  </si>
  <si>
    <t>Specific Toxicity</t>
  </si>
  <si>
    <t>Neurovirulence</t>
  </si>
  <si>
    <t>7. approval date of your change by NRA</t>
  </si>
  <si>
    <t>Impact Card</t>
  </si>
  <si>
    <t>Implementation Plans</t>
  </si>
  <si>
    <t>PROGRAM Prioritization Status</t>
  </si>
  <si>
    <t>On Hold</t>
  </si>
  <si>
    <t>PROGRAM Prioritization Status
Active / On Hold / Not Started / Completed</t>
  </si>
  <si>
    <t>Not started</t>
  </si>
  <si>
    <t>Completed</t>
  </si>
  <si>
    <r>
      <t xml:space="preserve">Commercial Product 
</t>
    </r>
    <r>
      <rPr>
        <sz val="14"/>
        <color theme="4"/>
        <rFont val="Calibri"/>
        <family val="2"/>
        <scheme val="minor"/>
      </rPr>
      <t>(choose from drop down list)</t>
    </r>
  </si>
  <si>
    <r>
      <t xml:space="preserve">Process stage </t>
    </r>
    <r>
      <rPr>
        <sz val="14"/>
        <color theme="4"/>
        <rFont val="Calibri"/>
        <family val="2"/>
        <scheme val="minor"/>
      </rPr>
      <t>(choose from drop down list)</t>
    </r>
  </si>
  <si>
    <r>
      <t xml:space="preserve">Animal Test method name
</t>
    </r>
    <r>
      <rPr>
        <sz val="14"/>
        <color theme="4"/>
        <rFont val="Calibri"/>
        <family val="2"/>
        <scheme val="minor"/>
      </rPr>
      <t>(choose from drop down list)</t>
    </r>
  </si>
  <si>
    <t>Potency and immunogenicity testing on RSV, HAV, HBV MALARIA, HEV, HPV, IPV, JEV, Enterovirus 71, Rift Valley Fever, Synthetic peptide, Anti snake venom Ig</t>
  </si>
  <si>
    <r>
      <t xml:space="preserve">Commercial Product 
</t>
    </r>
    <r>
      <rPr>
        <sz val="16"/>
        <color theme="4"/>
        <rFont val="Calibri"/>
        <family val="2"/>
        <scheme val="minor"/>
      </rPr>
      <t>(choose from drop down list)</t>
    </r>
  </si>
  <si>
    <r>
      <t xml:space="preserve">Process stage </t>
    </r>
    <r>
      <rPr>
        <sz val="16"/>
        <color theme="4"/>
        <rFont val="Calibri"/>
        <family val="2"/>
        <scheme val="minor"/>
      </rPr>
      <t>(choose from drop down list)</t>
    </r>
  </si>
  <si>
    <r>
      <t xml:space="preserve">Animal Test method name
</t>
    </r>
    <r>
      <rPr>
        <sz val="16"/>
        <color theme="4"/>
        <rFont val="Calibri"/>
        <family val="2"/>
        <scheme val="minor"/>
      </rPr>
      <t>(choose from drop down list)</t>
    </r>
  </si>
  <si>
    <r>
      <t xml:space="preserve">Alternative method name </t>
    </r>
    <r>
      <rPr>
        <sz val="14"/>
        <color theme="4"/>
        <rFont val="Calibri"/>
        <family val="2"/>
        <scheme val="minor"/>
      </rPr>
      <t>(choose from drop down list)</t>
    </r>
  </si>
  <si>
    <t>How to fill in the Excel</t>
  </si>
  <si>
    <t>Mice</t>
  </si>
  <si>
    <t>N/A</t>
  </si>
  <si>
    <t>Guinea-pigs</t>
  </si>
  <si>
    <t>Please indicate change rate if you use Other Currency than US$</t>
  </si>
  <si>
    <t>Specifc Toxicity (Absence of toxicity) test (T)</t>
  </si>
  <si>
    <t>Specifc Toxicity (irrevesibility) test (T)</t>
  </si>
  <si>
    <t>25 September 2024</t>
  </si>
  <si>
    <t>Excel Sheets Content to Include</t>
  </si>
  <si>
    <t>Excel Sheet(s) in scope - Data Type</t>
  </si>
  <si>
    <t>Please list all the products where animals are still used for release and stability</t>
  </si>
  <si>
    <t>It is a tool to support if you need to define the impact of an alternative method to the current one. The impact can be measured in terms of animal use reduction, cost savings, investments and animal welfare.</t>
  </si>
  <si>
    <t>Priorities and planning</t>
  </si>
  <si>
    <t>Please list all the replacement, reduction, refinement or removal programs that you have already initiated or the ones you wish to prioritize, adding the relevant regulatory and manufactuting considerations, including the potential implementation dates.</t>
  </si>
  <si>
    <r>
      <rPr>
        <b/>
        <sz val="20"/>
        <color theme="7"/>
        <rFont val="Calibri (Corpo)"/>
      </rPr>
      <t>Yellow cells</t>
    </r>
    <r>
      <rPr>
        <sz val="20"/>
        <color theme="1"/>
        <rFont val="Calibri"/>
        <family val="2"/>
        <scheme val="minor"/>
      </rPr>
      <t xml:space="preserve">: you can fill in your data. 
</t>
    </r>
    <r>
      <rPr>
        <b/>
        <sz val="20"/>
        <color theme="4"/>
        <rFont val="Calibri (Corpo)"/>
      </rPr>
      <t>Text in Blue</t>
    </r>
    <r>
      <rPr>
        <sz val="20"/>
        <color theme="1"/>
        <rFont val="Calibri"/>
        <family val="2"/>
        <scheme val="minor"/>
      </rPr>
      <t xml:space="preserve">: instructions on how to fill in the cell or on the type of information required
</t>
    </r>
    <r>
      <rPr>
        <b/>
        <sz val="20"/>
        <color theme="9"/>
        <rFont val="Calibri (Corpo)"/>
      </rPr>
      <t>Green cells</t>
    </r>
    <r>
      <rPr>
        <sz val="20"/>
        <color theme="1"/>
        <rFont val="Calibri"/>
        <family val="2"/>
        <scheme val="minor"/>
      </rPr>
      <t xml:space="preserve">: a formular is present and the result will appear automatically based on the input provided in the yellow cells
</t>
    </r>
    <r>
      <rPr>
        <b/>
        <sz val="20"/>
        <color theme="1"/>
        <rFont val="Calibri"/>
        <family val="2"/>
        <scheme val="minor"/>
      </rPr>
      <t>Drop down list</t>
    </r>
    <r>
      <rPr>
        <sz val="20"/>
        <color theme="1"/>
        <rFont val="Calibri"/>
        <family val="2"/>
        <scheme val="minor"/>
      </rPr>
      <t xml:space="preserve">: choose the option as per the available drop down list
</t>
    </r>
    <r>
      <rPr>
        <b/>
        <sz val="20"/>
        <color rgb="FF7030A0"/>
        <rFont val="Calibri (Corpo)"/>
      </rPr>
      <t>Examples:</t>
    </r>
    <r>
      <rPr>
        <sz val="20"/>
        <rFont val="Calibri (Corpo)"/>
      </rPr>
      <t xml:space="preserve"> the first line of each table reports an example and the text content is in purple. It can be deleted.</t>
    </r>
  </si>
  <si>
    <t xml:space="preserve">5. recommendation for consideration in a regulatory context </t>
  </si>
  <si>
    <t>PROGRAM STAGE - MANUFACTURER CONSIDERATIONS
The evolution of a release test is subdivided in eight stages that reflect the sequence of steps to be performed for a prospective validation exercise</t>
  </si>
  <si>
    <t>IMPLEMENTATION</t>
  </si>
  <si>
    <t xml:space="preserve">8. Implementation date  effective change in your organization for release &amp; stability </t>
  </si>
  <si>
    <r>
      <t xml:space="preserve">DATA USAGE DISCLAIMER: This excel has been developed to allow manufacturers or other stakeholders to identify their animal use per product and to visualize the impact of the animal testing substitution, waiver or reduction. 
Any raw data contained in this excel that is going to be shared with HSI Research&amp;Toxicology Department and its project's consultants will be kept as </t>
    </r>
    <r>
      <rPr>
        <b/>
        <u/>
        <sz val="20"/>
        <color rgb="FFFF0000"/>
        <rFont val="Calibri (Corpo)"/>
      </rPr>
      <t>confidential and not shared with anyone else</t>
    </r>
    <r>
      <rPr>
        <sz val="20"/>
        <color rgb="FFFF0000"/>
        <rFont val="Calibri"/>
        <family val="2"/>
        <scheme val="minor"/>
      </rPr>
      <t xml:space="preserve">. 
None of the shared raw data with regards animal use, investment and costs will be shared publicly. 
HSI and its project's consultants will </t>
    </r>
    <r>
      <rPr>
        <b/>
        <sz val="20"/>
        <color rgb="FFFF0000"/>
        <rFont val="Calibri"/>
        <family val="2"/>
        <scheme val="minor"/>
      </rPr>
      <t>anonymize all the received data and only percentage of the shared raw data can be reported for project's reporting duties</t>
    </r>
    <r>
      <rPr>
        <sz val="20"/>
        <color rgb="FFFF0000"/>
        <rFont val="Calibri"/>
        <family val="2"/>
        <scheme val="minor"/>
      </rPr>
      <t xml:space="preserve">. Reports containing anonimized data and percentages will be shared in advance with the project's participants for their check and approval. Similarly, if public presentations are planned and the anonymised data will be used, project's participants will be informed accordingly and will be asked for their review and approval of the anonimized information to be presented. </t>
    </r>
  </si>
  <si>
    <t xml:space="preserve">CONSIDERED (OR ON GOING, OR CLOSED) PROGRAMS </t>
  </si>
  <si>
    <t xml:space="preserve">Implementation date of effective change in your organization for release &amp; stability </t>
  </si>
  <si>
    <t>quarter</t>
  </si>
  <si>
    <t>year</t>
  </si>
  <si>
    <t>Q</t>
  </si>
  <si>
    <t>quater- year</t>
  </si>
  <si>
    <t>Q1-2024</t>
  </si>
  <si>
    <t>raw</t>
  </si>
  <si>
    <t>Q1-2025</t>
  </si>
  <si>
    <t>Q1-2026</t>
  </si>
  <si>
    <t>Q1-2027</t>
  </si>
  <si>
    <t>Q1-2028</t>
  </si>
  <si>
    <t>Q1-2029</t>
  </si>
  <si>
    <t>Q1-2030</t>
  </si>
  <si>
    <t>Q1-2031</t>
  </si>
  <si>
    <t>Q1-2032</t>
  </si>
  <si>
    <t>Q1-2033</t>
  </si>
  <si>
    <t>Q1-2034</t>
  </si>
  <si>
    <t>Q1-2035</t>
  </si>
  <si>
    <t>Q1-2036</t>
  </si>
  <si>
    <t>Q1-2037</t>
  </si>
  <si>
    <t>Q1-2038</t>
  </si>
  <si>
    <t>Q1-2039</t>
  </si>
  <si>
    <t>Q1-2040</t>
  </si>
  <si>
    <t>QUARTER</t>
  </si>
  <si>
    <t xml:space="preserve">raw #animal </t>
  </si>
  <si>
    <t>Q2-2024</t>
  </si>
  <si>
    <t>Q3-2024</t>
  </si>
  <si>
    <t>Q4-2024</t>
  </si>
  <si>
    <t>Q2-2025</t>
  </si>
  <si>
    <t>Q3-2025</t>
  </si>
  <si>
    <t>Q4-2025</t>
  </si>
  <si>
    <t>Q2-2026</t>
  </si>
  <si>
    <t>Q3-2026</t>
  </si>
  <si>
    <t>Q4-2026</t>
  </si>
  <si>
    <t>Q2-2027</t>
  </si>
  <si>
    <t>Q3-2027</t>
  </si>
  <si>
    <t>Q4-2027</t>
  </si>
  <si>
    <t>Q2-2028</t>
  </si>
  <si>
    <t>Q3-2028</t>
  </si>
  <si>
    <t>Q4-2028</t>
  </si>
  <si>
    <t>Q2-2029</t>
  </si>
  <si>
    <t>Q3-2029</t>
  </si>
  <si>
    <t>Q4-2029</t>
  </si>
  <si>
    <t>Q2-2030</t>
  </si>
  <si>
    <t>Q3-2030</t>
  </si>
  <si>
    <t>Q4-2030</t>
  </si>
  <si>
    <t>Q2-2031</t>
  </si>
  <si>
    <t>Q3-2031</t>
  </si>
  <si>
    <t>Q4-2031</t>
  </si>
  <si>
    <t>Q2-2032</t>
  </si>
  <si>
    <t>Q3-2032</t>
  </si>
  <si>
    <t>Q4-2032</t>
  </si>
  <si>
    <t>Q2-2033</t>
  </si>
  <si>
    <t>Q3-2033</t>
  </si>
  <si>
    <t>Q4-2033</t>
  </si>
  <si>
    <t>Q2-2034</t>
  </si>
  <si>
    <t>Q3-2034</t>
  </si>
  <si>
    <t>Q4-2034</t>
  </si>
  <si>
    <t>Q2-2035</t>
  </si>
  <si>
    <t>Q3-2035</t>
  </si>
  <si>
    <t>Q4-2035</t>
  </si>
  <si>
    <t>Q2-2036</t>
  </si>
  <si>
    <t>Q3-2036</t>
  </si>
  <si>
    <t>Q4-2036</t>
  </si>
  <si>
    <t>Q2-2037</t>
  </si>
  <si>
    <t>Q3-2037</t>
  </si>
  <si>
    <t>Q4-2037</t>
  </si>
  <si>
    <t>Q2-2038</t>
  </si>
  <si>
    <t>Q3-2038</t>
  </si>
  <si>
    <t>Q4-2038</t>
  </si>
  <si>
    <t>Q2-2039</t>
  </si>
  <si>
    <t>Q3-2039</t>
  </si>
  <si>
    <t>Q4-2039</t>
  </si>
  <si>
    <t>if</t>
  </si>
  <si>
    <t>July 2024</t>
  </si>
  <si>
    <t>Implementation plans and program outcomes</t>
  </si>
  <si>
    <t>Identification of stakeholders' priorities</t>
  </si>
  <si>
    <t>Opportunities of new projects and collaborations</t>
  </si>
  <si>
    <t>Identification of needed resources and opportunities to solve local and regional complexities</t>
  </si>
  <si>
    <t>Global monitoring of animal testing reduction</t>
  </si>
  <si>
    <t>NHP</t>
  </si>
  <si>
    <t>total year</t>
  </si>
  <si>
    <t xml:space="preserve">YEAR </t>
  </si>
  <si>
    <t>gain Y1</t>
  </si>
  <si>
    <t>gain Y2</t>
  </si>
  <si>
    <t>gain Y3</t>
  </si>
  <si>
    <t>gain Y4</t>
  </si>
  <si>
    <t>gain Y5</t>
  </si>
  <si>
    <t>gain Y6</t>
  </si>
  <si>
    <t>gain Y7</t>
  </si>
  <si>
    <t>gain Y8</t>
  </si>
  <si>
    <t>gain Y9</t>
  </si>
  <si>
    <t>gain Y10</t>
  </si>
  <si>
    <t>gain Y11</t>
  </si>
  <si>
    <t>gain Y12</t>
  </si>
  <si>
    <t>gain Y13</t>
  </si>
  <si>
    <t>gain Y14</t>
  </si>
  <si>
    <t>CUMUL IN €</t>
  </si>
  <si>
    <t>CUMUL IN MiO€</t>
  </si>
  <si>
    <t>Guinea pigs</t>
  </si>
  <si>
    <t>NIH Rabies test Potency test by challenge</t>
  </si>
  <si>
    <t>Acute Toxicity test</t>
  </si>
  <si>
    <t xml:space="preserve">species </t>
  </si>
  <si>
    <r>
      <t xml:space="preserve">estimated number of animal used per year </t>
    </r>
    <r>
      <rPr>
        <sz val="14"/>
        <color theme="4"/>
        <rFont val="Calibri"/>
        <family val="2"/>
        <scheme val="minor"/>
      </rPr>
      <t>(if needed use the Impact Card and report value)</t>
    </r>
  </si>
  <si>
    <r>
      <t xml:space="preserve">potential of refinement (from high severity classification to lower severity classification) </t>
    </r>
    <r>
      <rPr>
        <sz val="14"/>
        <color theme="4"/>
        <rFont val="Calibri"/>
        <family val="2"/>
        <scheme val="minor"/>
      </rPr>
      <t>-&gt; (use the Impact Card and report value)</t>
    </r>
  </si>
  <si>
    <r>
      <t>potential of reduction (raw number of animal per year)</t>
    </r>
    <r>
      <rPr>
        <sz val="14"/>
        <color theme="4"/>
        <rFont val="Calibri"/>
        <family val="2"/>
        <scheme val="minor"/>
      </rPr>
      <t xml:space="preserve"> -&gt; (if needed use the Impact Card and report value)</t>
    </r>
  </si>
  <si>
    <r>
      <t xml:space="preserve">Estimation of direct &amp; indirect financial gain of implementation of alternative per year ($/year) for release / stability / and method maintenance program </t>
    </r>
    <r>
      <rPr>
        <sz val="14"/>
        <color theme="4"/>
        <rFont val="Calibri"/>
        <family val="2"/>
        <scheme val="minor"/>
      </rPr>
      <t xml:space="preserve"> -&gt; (use the Impact Card and report value)</t>
    </r>
  </si>
  <si>
    <t>Technical note on alternative method</t>
  </si>
  <si>
    <t>https://www.edqm.eu/en/news/european-pharmacopoeia-tetanus-vaccines-rationalising-toxicity-testing-requirements</t>
  </si>
  <si>
    <t xml:space="preserve">validation of a method for potency testing and consistency of production of rabies vaccine based on the assay of Glycoprotein by ELISA. </t>
  </si>
  <si>
    <t>Adventitious agents testing for Mycobacterium</t>
  </si>
  <si>
    <t>All vaccine containing Diphtheria</t>
  </si>
  <si>
    <t>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</si>
</sst>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font>
      <sz val="11"/>
      <color theme="1"/>
      <name val="Calibri"/>
      <family val="2"/>
      <scheme val="minor"/>
    </font>
    <font>
      <sz val="8"/>
      <name val="Calibri"/>
      <family val="2"/>
      <scheme val="minor"/>
    </font>
    <font>
      <sz val="14"/>
      <color theme="1"/>
      <name val="Calibri"/>
      <family val="2"/>
      <scheme val="minor"/>
    </font>
    <font>
      <sz val="16"/>
      <color theme="1"/>
      <name val="Calibri"/>
      <family val="2"/>
      <scheme val="minor"/>
    </font>
    <font>
      <b/>
      <sz val="11"/>
      <color rgb="FF000000"/>
      <name val="Calibri"/>
      <family val="2"/>
      <scheme val="minor"/>
    </font>
    <font>
      <u/>
      <sz val="11"/>
      <color theme="10"/>
      <name val="Calibri"/>
      <family val="2"/>
      <scheme val="minor"/>
    </font>
    <font>
      <b/>
      <sz val="14"/>
      <color theme="1"/>
      <name val="Calibri"/>
      <family val="2"/>
      <scheme val="minor"/>
    </font>
    <font>
      <u/>
      <sz val="14"/>
      <color theme="10"/>
      <name val="Calibri"/>
      <family val="2"/>
      <scheme val="minor"/>
    </font>
    <font>
      <b/>
      <sz val="22"/>
      <color theme="1"/>
      <name val="Calibri"/>
      <family val="2"/>
      <scheme val="minor"/>
    </font>
    <font>
      <b/>
      <sz val="16"/>
      <color theme="1"/>
      <name val="Calibri"/>
      <family val="2"/>
      <scheme val="minor"/>
    </font>
    <font>
      <sz val="14"/>
      <color theme="0"/>
      <name val="Calibri"/>
      <family val="2"/>
      <scheme val="minor"/>
    </font>
    <font>
      <sz val="10"/>
      <color theme="1"/>
      <name val="Calibri"/>
      <family val="2"/>
      <scheme val="minor"/>
    </font>
    <font>
      <sz val="14"/>
      <color theme="4"/>
      <name val="Calibri"/>
      <family val="2"/>
      <scheme val="minor"/>
    </font>
    <font>
      <sz val="11"/>
      <color theme="4"/>
      <name val="Calibri"/>
      <family val="2"/>
      <scheme val="minor"/>
    </font>
    <font>
      <sz val="18"/>
      <color theme="0"/>
      <name val="Calibri"/>
      <family val="2"/>
      <scheme val="minor"/>
    </font>
    <font>
      <sz val="16"/>
      <color theme="4"/>
      <name val="Calibri"/>
      <family val="2"/>
      <scheme val="minor"/>
    </font>
    <font>
      <sz val="18"/>
      <color theme="1"/>
      <name val="Calibri"/>
      <family val="2"/>
      <scheme val="minor"/>
    </font>
    <font>
      <sz val="20"/>
      <color rgb="FFFF0000"/>
      <name val="Calibri"/>
      <family val="2"/>
      <scheme val="minor"/>
    </font>
    <font>
      <sz val="20"/>
      <color theme="1"/>
      <name val="Calibri"/>
      <family val="2"/>
      <scheme val="minor"/>
    </font>
    <font>
      <b/>
      <sz val="20"/>
      <color theme="7"/>
      <name val="Calibri (Corpo)"/>
    </font>
    <font>
      <b/>
      <sz val="20"/>
      <color theme="4"/>
      <name val="Calibri (Corpo)"/>
    </font>
    <font>
      <b/>
      <sz val="20"/>
      <color theme="9"/>
      <name val="Calibri (Corpo)"/>
    </font>
    <font>
      <b/>
      <sz val="20"/>
      <color theme="1"/>
      <name val="Calibri"/>
      <family val="2"/>
      <scheme val="minor"/>
    </font>
    <font>
      <b/>
      <sz val="20"/>
      <color rgb="FF7030A0"/>
      <name val="Calibri (Corpo)"/>
    </font>
    <font>
      <sz val="20"/>
      <name val="Calibri (Corpo)"/>
    </font>
    <font>
      <sz val="22"/>
      <color theme="1"/>
      <name val="Calibri"/>
      <family val="2"/>
      <scheme val="minor"/>
    </font>
    <font>
      <sz val="22"/>
      <color theme="4"/>
      <name val="Calibri"/>
      <family val="2"/>
      <scheme val="minor"/>
    </font>
    <font>
      <b/>
      <sz val="24"/>
      <color theme="1"/>
      <name val="Calibri"/>
      <family val="2"/>
      <scheme val="minor"/>
    </font>
    <font>
      <b/>
      <u/>
      <sz val="20"/>
      <color rgb="FFFF0000"/>
      <name val="Calibri (Corpo)"/>
    </font>
    <font>
      <b/>
      <sz val="20"/>
      <color rgb="FFFF0000"/>
      <name val="Calibri"/>
      <family val="2"/>
      <scheme val="minor"/>
    </font>
    <font>
      <sz val="20"/>
      <color theme="0"/>
      <name val="Calibri"/>
      <family val="2"/>
      <scheme val="minor"/>
    </font>
    <font>
      <sz val="22"/>
      <color theme="0"/>
      <name val="Calibri"/>
      <family val="2"/>
      <scheme val="minor"/>
    </font>
    <font>
      <sz val="9"/>
      <color theme="1"/>
      <name val="Calibri"/>
      <family val="2"/>
      <scheme val="minor"/>
    </font>
  </fonts>
  <fills count="31">
    <fill>
      <patternFill patternType="none"/>
    </fill>
    <fill>
      <patternFill patternType="gray125"/>
    </fill>
    <fill>
      <patternFill patternType="solid">
        <fgColor theme="5"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ED1CC"/>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FCE5D7"/>
        <bgColor indexed="64"/>
      </patternFill>
    </fill>
    <fill>
      <patternFill patternType="solid">
        <fgColor rgb="FFFFE799"/>
        <bgColor indexed="64"/>
      </patternFill>
    </fill>
    <fill>
      <patternFill patternType="solid">
        <fgColor rgb="FF003829"/>
        <bgColor indexed="64"/>
      </patternFill>
    </fill>
    <fill>
      <patternFill patternType="solid">
        <fgColor theme="9" tint="-0.249977111117893"/>
        <bgColor indexed="64"/>
      </patternFill>
    </fill>
    <fill>
      <patternFill patternType="solid">
        <fgColor rgb="FFFFFF00"/>
        <bgColor indexed="64"/>
      </patternFill>
    </fill>
    <fill>
      <patternFill patternType="solid">
        <fgColor rgb="FF7030A0"/>
        <bgColor indexed="64"/>
      </patternFill>
    </fill>
    <fill>
      <patternFill patternType="solid">
        <fgColor rgb="FFDFD4F1"/>
        <bgColor indexed="64"/>
      </patternFill>
    </fill>
    <fill>
      <patternFill patternType="solid">
        <fgColor theme="9"/>
        <bgColor indexed="64"/>
      </patternFill>
    </fill>
    <fill>
      <patternFill patternType="solid">
        <fgColor rgb="FFACBACA"/>
        <bgColor indexed="64"/>
      </patternFill>
    </fill>
    <fill>
      <patternFill patternType="solid">
        <fgColor theme="2"/>
        <bgColor indexed="64"/>
      </patternFill>
    </fill>
    <fill>
      <patternFill patternType="solid">
        <fgColor theme="9" tint="-0.499984740745262"/>
        <bgColor indexed="64"/>
      </patternFill>
    </fill>
    <fill>
      <patternFill patternType="solid">
        <fgColor rgb="FFBE7DFF"/>
        <bgColor indexed="64"/>
      </patternFill>
    </fill>
    <fill>
      <patternFill patternType="solid">
        <fgColor rgb="FF00402B"/>
        <bgColor indexed="64"/>
      </patternFill>
    </fill>
    <fill>
      <patternFill patternType="solid">
        <fgColor rgb="FF195543"/>
        <bgColor indexed="64"/>
      </patternFill>
    </fill>
    <fill>
      <patternFill patternType="solid">
        <fgColor rgb="FF3A6E5F"/>
        <bgColor indexed="64"/>
      </patternFill>
    </fill>
    <fill>
      <patternFill patternType="solid">
        <fgColor rgb="FF5E887D"/>
        <bgColor indexed="64"/>
      </patternFill>
    </fill>
    <fill>
      <patternFill patternType="solid">
        <fgColor rgb="FF7FA197"/>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cellStyleXfs>
  <cellXfs count="164">
    <xf numFmtId="0" fontId="0" fillId="0" borderId="0" xfId="0"/>
    <xf numFmtId="0" fontId="2" fillId="5" borderId="1" xfId="0" applyFont="1" applyFill="1" applyBorder="1" applyAlignment="1">
      <alignment wrapText="1"/>
    </xf>
    <xf numFmtId="0" fontId="2" fillId="6" borderId="1" xfId="0" applyFont="1" applyFill="1" applyBorder="1" applyAlignment="1">
      <alignment wrapText="1"/>
    </xf>
    <xf numFmtId="0" fontId="2" fillId="7" borderId="1" xfId="0" applyFont="1" applyFill="1" applyBorder="1" applyAlignment="1">
      <alignment wrapText="1"/>
    </xf>
    <xf numFmtId="0" fontId="2" fillId="0" borderId="1" xfId="0" applyFont="1" applyBorder="1"/>
    <xf numFmtId="9" fontId="0" fillId="0" borderId="0" xfId="0" applyNumberFormat="1"/>
    <xf numFmtId="0" fontId="2" fillId="0" borderId="1" xfId="0" applyFont="1" applyBorder="1" applyAlignment="1">
      <alignment horizontal="center" vertical="center" wrapText="1"/>
    </xf>
    <xf numFmtId="0" fontId="2" fillId="5" borderId="5" xfId="0" applyFont="1" applyFill="1" applyBorder="1" applyAlignment="1">
      <alignment wrapText="1"/>
    </xf>
    <xf numFmtId="0" fontId="2" fillId="0" borderId="0" xfId="0" applyFont="1"/>
    <xf numFmtId="0" fontId="2" fillId="0" borderId="0" xfId="0" applyFont="1" applyAlignment="1">
      <alignment horizontal="center" vertical="center"/>
    </xf>
    <xf numFmtId="0" fontId="2" fillId="0" borderId="0" xfId="0" applyFont="1" applyAlignment="1">
      <alignment wrapText="1"/>
    </xf>
    <xf numFmtId="14" fontId="2" fillId="0" borderId="0" xfId="0" applyNumberFormat="1" applyFont="1"/>
    <xf numFmtId="0" fontId="2" fillId="0" borderId="0" xfId="0" applyFont="1" applyAlignment="1">
      <alignment vertical="center"/>
    </xf>
    <xf numFmtId="0" fontId="2" fillId="0" borderId="1" xfId="0" applyFont="1" applyBorder="1" applyAlignment="1">
      <alignment wrapText="1"/>
    </xf>
    <xf numFmtId="0" fontId="2" fillId="8" borderId="1" xfId="0" applyFont="1" applyFill="1" applyBorder="1" applyAlignment="1">
      <alignment wrapText="1"/>
    </xf>
    <xf numFmtId="0" fontId="2" fillId="8" borderId="1" xfId="0" applyFont="1" applyFill="1" applyBorder="1" applyAlignment="1">
      <alignment vertical="center" wrapText="1"/>
    </xf>
    <xf numFmtId="0" fontId="2" fillId="8"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7" fillId="8" borderId="1" xfId="1" applyFont="1" applyFill="1" applyBorder="1" applyAlignment="1">
      <alignment horizontal="left" vertical="center" wrapText="1"/>
    </xf>
    <xf numFmtId="0" fontId="2" fillId="0" borderId="10" xfId="0" applyFont="1" applyBorder="1" applyAlignment="1">
      <alignment wrapText="1"/>
    </xf>
    <xf numFmtId="0" fontId="2" fillId="0" borderId="1" xfId="0" applyFont="1" applyBorder="1" applyAlignment="1">
      <alignment vertical="center" wrapText="1"/>
    </xf>
    <xf numFmtId="0" fontId="8" fillId="0" borderId="0" xfId="0" applyFont="1"/>
    <xf numFmtId="0" fontId="6" fillId="0" borderId="0" xfId="0" applyFont="1"/>
    <xf numFmtId="0" fontId="2" fillId="10" borderId="1" xfId="0" applyFont="1" applyFill="1" applyBorder="1" applyAlignment="1">
      <alignment horizontal="center" vertical="center" wrapText="1"/>
    </xf>
    <xf numFmtId="0" fontId="2" fillId="10" borderId="1" xfId="0" applyFont="1" applyFill="1" applyBorder="1" applyAlignment="1">
      <alignment wrapText="1"/>
    </xf>
    <xf numFmtId="2" fontId="6" fillId="11" borderId="6" xfId="0" applyNumberFormat="1" applyFont="1" applyFill="1" applyBorder="1" applyAlignment="1">
      <alignment vertical="center" wrapText="1"/>
    </xf>
    <xf numFmtId="9" fontId="2" fillId="10" borderId="1" xfId="0" applyNumberFormat="1" applyFont="1" applyFill="1" applyBorder="1" applyAlignment="1">
      <alignment horizontal="center" vertical="center" wrapText="1"/>
    </xf>
    <xf numFmtId="164" fontId="2" fillId="0" borderId="11" xfId="0" applyNumberFormat="1" applyFont="1" applyBorder="1" applyAlignment="1">
      <alignment wrapText="1"/>
    </xf>
    <xf numFmtId="0" fontId="10" fillId="0" borderId="5" xfId="0" applyFont="1" applyBorder="1" applyAlignment="1">
      <alignment wrapText="1"/>
    </xf>
    <xf numFmtId="1" fontId="6" fillId="12" borderId="6" xfId="0" applyNumberFormat="1" applyFont="1" applyFill="1" applyBorder="1" applyAlignment="1">
      <alignment vertical="center" wrapText="1"/>
    </xf>
    <xf numFmtId="0" fontId="2" fillId="11" borderId="1" xfId="0" applyFont="1" applyFill="1" applyBorder="1" applyAlignment="1">
      <alignment wrapText="1"/>
    </xf>
    <xf numFmtId="0" fontId="2" fillId="13" borderId="1" xfId="0" applyFont="1" applyFill="1" applyBorder="1" applyAlignment="1">
      <alignment wrapText="1"/>
    </xf>
    <xf numFmtId="0" fontId="2" fillId="10" borderId="7" xfId="0" applyFont="1" applyFill="1" applyBorder="1" applyAlignment="1">
      <alignment horizontal="center" vertical="center" wrapText="1"/>
    </xf>
    <xf numFmtId="2" fontId="6" fillId="11" borderId="7" xfId="0" applyNumberFormat="1" applyFont="1" applyFill="1" applyBorder="1" applyAlignment="1">
      <alignment vertical="center" wrapText="1"/>
    </xf>
    <xf numFmtId="9" fontId="13" fillId="0" borderId="0" xfId="0" applyNumberFormat="1" applyFont="1"/>
    <xf numFmtId="0" fontId="13" fillId="0" borderId="0" xfId="0" applyFont="1"/>
    <xf numFmtId="0" fontId="0" fillId="0" borderId="0" xfId="0" applyAlignment="1">
      <alignment vertical="center"/>
    </xf>
    <xf numFmtId="0" fontId="4" fillId="0" borderId="0" xfId="0" applyFont="1" applyAlignment="1">
      <alignment vertical="center" wrapText="1"/>
    </xf>
    <xf numFmtId="0" fontId="2" fillId="18" borderId="0" xfId="0" applyFont="1" applyFill="1" applyAlignment="1">
      <alignment wrapText="1"/>
    </xf>
    <xf numFmtId="0" fontId="9" fillId="0" borderId="0" xfId="0" applyFont="1"/>
    <xf numFmtId="0" fontId="3" fillId="0" borderId="0" xfId="0" applyFont="1"/>
    <xf numFmtId="0" fontId="3" fillId="0" borderId="0" xfId="0" applyFont="1" applyAlignment="1">
      <alignment wrapText="1"/>
    </xf>
    <xf numFmtId="0" fontId="3" fillId="0" borderId="0" xfId="0" applyFont="1" applyAlignment="1">
      <alignment horizontal="left" wrapText="1"/>
    </xf>
    <xf numFmtId="0" fontId="2" fillId="15" borderId="1" xfId="0" applyFont="1" applyFill="1" applyBorder="1"/>
    <xf numFmtId="0" fontId="12" fillId="10" borderId="1" xfId="0" applyFont="1" applyFill="1" applyBorder="1" applyAlignment="1">
      <alignment horizontal="center" vertical="center" wrapText="1"/>
    </xf>
    <xf numFmtId="1" fontId="2" fillId="10" borderId="1" xfId="0" applyNumberFormat="1" applyFont="1" applyFill="1" applyBorder="1" applyAlignment="1">
      <alignment horizontal="center" vertical="center" wrapText="1"/>
    </xf>
    <xf numFmtId="0" fontId="3" fillId="14" borderId="1" xfId="0" applyFont="1" applyFill="1" applyBorder="1"/>
    <xf numFmtId="0" fontId="3" fillId="5" borderId="9" xfId="0" applyFont="1" applyFill="1" applyBorder="1" applyAlignment="1">
      <alignment wrapText="1"/>
    </xf>
    <xf numFmtId="0" fontId="3" fillId="5" borderId="4" xfId="0" applyFont="1" applyFill="1" applyBorder="1" applyAlignment="1">
      <alignment wrapText="1"/>
    </xf>
    <xf numFmtId="0" fontId="3" fillId="7" borderId="1" xfId="0" applyFont="1" applyFill="1" applyBorder="1" applyAlignment="1">
      <alignment wrapText="1"/>
    </xf>
    <xf numFmtId="0" fontId="3" fillId="7" borderId="1" xfId="0" applyFont="1" applyFill="1" applyBorder="1" applyAlignment="1">
      <alignment vertical="center" wrapText="1"/>
    </xf>
    <xf numFmtId="0" fontId="3" fillId="20" borderId="1" xfId="0" applyFont="1" applyFill="1" applyBorder="1" applyAlignment="1">
      <alignment wrapText="1"/>
    </xf>
    <xf numFmtId="0" fontId="3" fillId="20" borderId="0" xfId="0" applyFont="1" applyFill="1" applyAlignment="1">
      <alignment horizontal="left" wrapText="1"/>
    </xf>
    <xf numFmtId="0" fontId="16" fillId="4" borderId="1" xfId="0" applyFont="1" applyFill="1" applyBorder="1" applyAlignment="1">
      <alignment horizontal="center" vertical="center"/>
    </xf>
    <xf numFmtId="1" fontId="2" fillId="21" borderId="1" xfId="0" applyNumberFormat="1" applyFont="1" applyFill="1" applyBorder="1" applyAlignment="1">
      <alignment horizontal="center" vertical="center" wrapText="1"/>
    </xf>
    <xf numFmtId="0" fontId="2" fillId="21" borderId="1" xfId="0" applyFont="1" applyFill="1" applyBorder="1" applyAlignment="1">
      <alignment horizontal="center" vertical="center" wrapText="1"/>
    </xf>
    <xf numFmtId="1" fontId="6" fillId="21" borderId="2" xfId="0" applyNumberFormat="1" applyFont="1" applyFill="1" applyBorder="1" applyAlignment="1">
      <alignment vertical="center" wrapText="1"/>
    </xf>
    <xf numFmtId="1" fontId="6" fillId="21" borderId="6" xfId="0" applyNumberFormat="1" applyFont="1" applyFill="1" applyBorder="1" applyAlignment="1">
      <alignment vertical="center" wrapText="1"/>
    </xf>
    <xf numFmtId="2" fontId="6" fillId="21" borderId="6" xfId="0" applyNumberFormat="1" applyFont="1" applyFill="1" applyBorder="1" applyAlignment="1">
      <alignment vertical="center" wrapText="1"/>
    </xf>
    <xf numFmtId="0" fontId="2" fillId="21" borderId="1" xfId="0" applyFont="1" applyFill="1" applyBorder="1" applyAlignment="1">
      <alignment horizontal="center" wrapText="1"/>
    </xf>
    <xf numFmtId="0" fontId="2" fillId="21" borderId="1" xfId="0" applyFont="1" applyFill="1" applyBorder="1" applyAlignment="1">
      <alignment wrapText="1"/>
    </xf>
    <xf numFmtId="2" fontId="6" fillId="21" borderId="5" xfId="0" applyNumberFormat="1" applyFont="1" applyFill="1" applyBorder="1" applyAlignment="1">
      <alignment wrapText="1"/>
    </xf>
    <xf numFmtId="0" fontId="6" fillId="21" borderId="8" xfId="0" applyFont="1" applyFill="1" applyBorder="1" applyAlignment="1">
      <alignment wrapText="1"/>
    </xf>
    <xf numFmtId="0" fontId="6" fillId="22" borderId="2" xfId="0" applyFont="1" applyFill="1" applyBorder="1" applyAlignment="1">
      <alignment vertical="center" wrapText="1"/>
    </xf>
    <xf numFmtId="9" fontId="12" fillId="10" borderId="1" xfId="0" applyNumberFormat="1" applyFont="1" applyFill="1" applyBorder="1" applyAlignment="1">
      <alignment horizontal="center" vertical="center" wrapText="1"/>
    </xf>
    <xf numFmtId="0" fontId="2" fillId="10" borderId="1" xfId="0" applyFont="1" applyFill="1" applyBorder="1" applyAlignment="1">
      <alignment horizontal="center" wrapText="1"/>
    </xf>
    <xf numFmtId="0" fontId="25" fillId="15" borderId="1" xfId="0" applyFont="1" applyFill="1" applyBorder="1"/>
    <xf numFmtId="0" fontId="25" fillId="10" borderId="7" xfId="0" applyFont="1" applyFill="1" applyBorder="1" applyAlignment="1">
      <alignment horizontal="center" vertical="center" wrapText="1"/>
    </xf>
    <xf numFmtId="0" fontId="25" fillId="10" borderId="1" xfId="0" applyFont="1" applyFill="1" applyBorder="1" applyAlignment="1">
      <alignment horizontal="center" vertical="center" wrapText="1"/>
    </xf>
    <xf numFmtId="1" fontId="25" fillId="10" borderId="1" xfId="0" applyNumberFormat="1" applyFont="1" applyFill="1" applyBorder="1" applyAlignment="1">
      <alignment horizontal="center" vertical="center" wrapText="1"/>
    </xf>
    <xf numFmtId="0" fontId="14" fillId="19" borderId="1" xfId="0" applyFont="1" applyFill="1" applyBorder="1" applyAlignment="1">
      <alignment horizontal="center" vertical="center"/>
    </xf>
    <xf numFmtId="0" fontId="10" fillId="25" borderId="0" xfId="0" applyFont="1" applyFill="1" applyAlignment="1">
      <alignment wrapText="1"/>
    </xf>
    <xf numFmtId="0" fontId="27" fillId="0" borderId="0" xfId="0" applyFont="1"/>
    <xf numFmtId="0" fontId="18" fillId="0" borderId="1" xfId="0" applyFont="1" applyBorder="1" applyAlignment="1">
      <alignment horizontal="left" vertical="top"/>
    </xf>
    <xf numFmtId="0" fontId="18" fillId="0" borderId="1" xfId="0" applyFont="1" applyBorder="1" applyAlignment="1">
      <alignment horizontal="left" vertical="top" wrapText="1"/>
    </xf>
    <xf numFmtId="0" fontId="30" fillId="24" borderId="1" xfId="0" applyFont="1" applyFill="1" applyBorder="1" applyAlignment="1">
      <alignment horizontal="left" vertical="top"/>
    </xf>
    <xf numFmtId="0" fontId="17" fillId="0" borderId="1" xfId="0" applyFont="1" applyBorder="1" applyAlignment="1">
      <alignment horizontal="left" vertical="top" wrapText="1"/>
    </xf>
    <xf numFmtId="0" fontId="30" fillId="24" borderId="1" xfId="0" applyFont="1" applyFill="1" applyBorder="1" applyAlignment="1">
      <alignment horizontal="left" vertical="top" wrapText="1"/>
    </xf>
    <xf numFmtId="14" fontId="12" fillId="1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2" fontId="0" fillId="0" borderId="0" xfId="0" applyNumberFormat="1"/>
    <xf numFmtId="1" fontId="0" fillId="0" borderId="0" xfId="0" applyNumberFormat="1"/>
    <xf numFmtId="0" fontId="8" fillId="9" borderId="1" xfId="0" applyFont="1" applyFill="1" applyBorder="1" applyAlignment="1">
      <alignment wrapText="1"/>
    </xf>
    <xf numFmtId="0" fontId="25" fillId="9" borderId="1" xfId="0" applyFont="1" applyFill="1" applyBorder="1"/>
    <xf numFmtId="0" fontId="25" fillId="9" borderId="1" xfId="0" applyFont="1" applyFill="1" applyBorder="1" applyAlignment="1">
      <alignment wrapText="1"/>
    </xf>
    <xf numFmtId="0" fontId="17" fillId="0" borderId="0" xfId="0" applyFont="1" applyAlignment="1">
      <alignment vertical="top" wrapText="1"/>
    </xf>
    <xf numFmtId="0" fontId="18" fillId="0" borderId="0" xfId="0" applyFont="1" applyAlignment="1">
      <alignment vertical="top" wrapText="1"/>
    </xf>
    <xf numFmtId="0" fontId="18" fillId="0" borderId="0" xfId="0" applyFont="1" applyAlignment="1">
      <alignment vertical="top"/>
    </xf>
    <xf numFmtId="14" fontId="2" fillId="10" borderId="1" xfId="0" applyNumberFormat="1" applyFont="1" applyFill="1" applyBorder="1" applyAlignment="1">
      <alignment horizontal="center" vertical="center" wrapText="1"/>
    </xf>
    <xf numFmtId="14" fontId="26" fillId="10" borderId="1" xfId="0" applyNumberFormat="1" applyFont="1" applyFill="1" applyBorder="1" applyAlignment="1">
      <alignment horizontal="center" vertical="center" wrapText="1"/>
    </xf>
    <xf numFmtId="14" fontId="25" fillId="10" borderId="1" xfId="0" applyNumberFormat="1" applyFont="1" applyFill="1" applyBorder="1" applyAlignment="1">
      <alignment horizontal="center" vertical="center" wrapText="1"/>
    </xf>
    <xf numFmtId="0" fontId="5" fillId="0" borderId="0" xfId="1" applyAlignment="1">
      <alignment horizontal="left" vertical="center" wrapText="1" readingOrder="1"/>
    </xf>
    <xf numFmtId="0" fontId="32" fillId="10" borderId="1" xfId="0" applyFont="1" applyFill="1" applyBorder="1" applyAlignment="1">
      <alignment horizontal="left" vertical="center" wrapText="1"/>
    </xf>
    <xf numFmtId="0" fontId="9" fillId="0" borderId="0" xfId="0" applyFont="1" applyAlignment="1">
      <alignment horizontal="center"/>
    </xf>
    <xf numFmtId="0" fontId="31" fillId="26" borderId="12" xfId="0" applyFont="1" applyFill="1" applyBorder="1" applyAlignment="1">
      <alignment horizontal="center"/>
    </xf>
    <xf numFmtId="0" fontId="31" fillId="26" borderId="13" xfId="0" applyFont="1" applyFill="1" applyBorder="1" applyAlignment="1">
      <alignment horizontal="center"/>
    </xf>
    <xf numFmtId="0" fontId="31" fillId="26" borderId="14" xfId="0" applyFont="1" applyFill="1" applyBorder="1" applyAlignment="1">
      <alignment horizontal="center"/>
    </xf>
    <xf numFmtId="0" fontId="31" fillId="26" borderId="17" xfId="0" applyFont="1" applyFill="1" applyBorder="1" applyAlignment="1">
      <alignment horizontal="center"/>
    </xf>
    <xf numFmtId="0" fontId="31" fillId="26" borderId="18" xfId="0" applyFont="1" applyFill="1" applyBorder="1" applyAlignment="1">
      <alignment horizontal="center"/>
    </xf>
    <xf numFmtId="0" fontId="31" fillId="26" borderId="19" xfId="0" applyFont="1" applyFill="1" applyBorder="1" applyAlignment="1">
      <alignment horizontal="center"/>
    </xf>
    <xf numFmtId="0" fontId="31" fillId="27" borderId="20" xfId="0" applyFont="1" applyFill="1" applyBorder="1" applyAlignment="1">
      <alignment horizontal="left" vertical="center" wrapText="1"/>
    </xf>
    <xf numFmtId="0" fontId="31" fillId="27" borderId="22" xfId="0" applyFont="1" applyFill="1" applyBorder="1" applyAlignment="1">
      <alignment horizontal="left" vertical="center" wrapText="1"/>
    </xf>
    <xf numFmtId="0" fontId="31" fillId="28" borderId="20" xfId="0" applyFont="1" applyFill="1" applyBorder="1" applyAlignment="1">
      <alignment horizontal="center" vertical="center" wrapText="1"/>
    </xf>
    <xf numFmtId="0" fontId="31" fillId="28" borderId="22" xfId="0" applyFont="1" applyFill="1" applyBorder="1" applyAlignment="1">
      <alignment horizontal="center" vertical="center" wrapText="1"/>
    </xf>
    <xf numFmtId="0" fontId="31" fillId="29" borderId="20" xfId="0" applyFont="1" applyFill="1" applyBorder="1" applyAlignment="1">
      <alignment horizontal="center" vertical="center" wrapText="1"/>
    </xf>
    <xf numFmtId="0" fontId="31" fillId="29" borderId="22" xfId="0" applyFont="1" applyFill="1" applyBorder="1" applyAlignment="1">
      <alignment horizontal="center" vertical="center" wrapText="1"/>
    </xf>
    <xf numFmtId="0" fontId="31" fillId="30" borderId="21" xfId="0" applyFont="1" applyFill="1" applyBorder="1" applyAlignment="1">
      <alignment horizontal="center" vertical="center" wrapText="1"/>
    </xf>
    <xf numFmtId="0" fontId="31" fillId="30" borderId="20" xfId="0" applyFont="1" applyFill="1" applyBorder="1" applyAlignment="1">
      <alignment horizontal="center" vertical="center" wrapText="1"/>
    </xf>
    <xf numFmtId="0" fontId="31" fillId="30" borderId="22" xfId="0" applyFont="1" applyFill="1" applyBorder="1" applyAlignment="1">
      <alignment horizontal="center" vertical="center" wrapText="1"/>
    </xf>
    <xf numFmtId="0" fontId="17" fillId="0" borderId="12" xfId="0" applyFont="1" applyBorder="1" applyAlignment="1">
      <alignment horizontal="left" vertical="top" wrapText="1"/>
    </xf>
    <xf numFmtId="0" fontId="17" fillId="0" borderId="13" xfId="0" applyFont="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7" fillId="0" borderId="0" xfId="0" applyFont="1" applyAlignment="1">
      <alignment horizontal="left" vertical="top" wrapText="1"/>
    </xf>
    <xf numFmtId="0" fontId="17" fillId="0" borderId="16" xfId="0" applyFont="1"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17" fillId="0" borderId="19" xfId="0" applyFont="1" applyBorder="1" applyAlignment="1">
      <alignment horizontal="left" vertical="top" wrapText="1"/>
    </xf>
    <xf numFmtId="0" fontId="22" fillId="0" borderId="5" xfId="0" applyFont="1" applyBorder="1" applyAlignment="1">
      <alignment horizontal="left" vertical="top"/>
    </xf>
    <xf numFmtId="0" fontId="22" fillId="0" borderId="7" xfId="0" applyFont="1" applyBorder="1" applyAlignment="1">
      <alignment horizontal="left" vertical="top"/>
    </xf>
    <xf numFmtId="0" fontId="18" fillId="23" borderId="12" xfId="0" applyFont="1" applyFill="1" applyBorder="1" applyAlignment="1">
      <alignment horizontal="left" vertical="top" wrapText="1"/>
    </xf>
    <xf numFmtId="0" fontId="18" fillId="23" borderId="13" xfId="0" applyFont="1" applyFill="1" applyBorder="1" applyAlignment="1">
      <alignment horizontal="left" vertical="top" wrapText="1"/>
    </xf>
    <xf numFmtId="0" fontId="18" fillId="23" borderId="14" xfId="0" applyFont="1" applyFill="1" applyBorder="1" applyAlignment="1">
      <alignment horizontal="left" vertical="top" wrapText="1"/>
    </xf>
    <xf numFmtId="0" fontId="18" fillId="23" borderId="15" xfId="0" applyFont="1" applyFill="1" applyBorder="1" applyAlignment="1">
      <alignment horizontal="left" vertical="top" wrapText="1"/>
    </xf>
    <xf numFmtId="0" fontId="18" fillId="23" borderId="0" xfId="0" applyFont="1" applyFill="1" applyAlignment="1">
      <alignment horizontal="left" vertical="top" wrapText="1"/>
    </xf>
    <xf numFmtId="0" fontId="18" fillId="23" borderId="16" xfId="0" applyFont="1" applyFill="1" applyBorder="1" applyAlignment="1">
      <alignment horizontal="left" vertical="top" wrapText="1"/>
    </xf>
    <xf numFmtId="0" fontId="18" fillId="23" borderId="17" xfId="0" applyFont="1" applyFill="1" applyBorder="1" applyAlignment="1">
      <alignment horizontal="left" vertical="top" wrapText="1"/>
    </xf>
    <xf numFmtId="0" fontId="18" fillId="23" borderId="18" xfId="0" applyFont="1" applyFill="1" applyBorder="1" applyAlignment="1">
      <alignment horizontal="left" vertical="top" wrapText="1"/>
    </xf>
    <xf numFmtId="0" fontId="18" fillId="23" borderId="19" xfId="0" applyFont="1" applyFill="1" applyBorder="1" applyAlignment="1">
      <alignment horizontal="left" vertical="top" wrapText="1"/>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 fillId="0" borderId="0" xfId="0" applyFont="1" applyAlignment="1">
      <alignment horizontal="center" wrapText="1"/>
    </xf>
    <xf numFmtId="0" fontId="2" fillId="8" borderId="5"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7" xfId="0" applyFont="1" applyFill="1" applyBorder="1" applyAlignment="1">
      <alignment horizontal="center" vertical="center" wrapText="1"/>
    </xf>
    <xf numFmtId="1" fontId="2" fillId="21" borderId="5" xfId="0" applyNumberFormat="1" applyFont="1" applyFill="1" applyBorder="1" applyAlignment="1">
      <alignment horizontal="center" vertical="center" wrapText="1"/>
    </xf>
    <xf numFmtId="1" fontId="2" fillId="21" borderId="7" xfId="0" applyNumberFormat="1" applyFont="1" applyFill="1" applyBorder="1" applyAlignment="1">
      <alignment horizontal="center" vertical="center" wrapText="1"/>
    </xf>
    <xf numFmtId="1" fontId="2" fillId="21" borderId="2" xfId="0" applyNumberFormat="1" applyFont="1" applyFill="1" applyBorder="1" applyAlignment="1">
      <alignment horizontal="center" vertical="center" wrapText="1"/>
    </xf>
    <xf numFmtId="1" fontId="2" fillId="21" borderId="3" xfId="0" applyNumberFormat="1" applyFont="1" applyFill="1" applyBorder="1" applyAlignment="1">
      <alignment horizontal="center" vertical="center" wrapText="1"/>
    </xf>
    <xf numFmtId="1" fontId="2" fillId="21" borderId="4"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7" fillId="8" borderId="1" xfId="1" applyFont="1" applyFill="1" applyBorder="1" applyAlignment="1">
      <alignment horizontal="center" vertical="center" wrapText="1"/>
    </xf>
    <xf numFmtId="0" fontId="2" fillId="10" borderId="1" xfId="0" applyFont="1" applyFill="1" applyBorder="1" applyAlignment="1">
      <alignment horizontal="center" vertical="center" wrapText="1"/>
    </xf>
    <xf numFmtId="1" fontId="2" fillId="21" borderId="1" xfId="0" applyNumberFormat="1" applyFont="1" applyFill="1" applyBorder="1" applyAlignment="1">
      <alignment horizontal="center" vertical="center" wrapText="1"/>
    </xf>
    <xf numFmtId="0" fontId="2" fillId="21"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14" fillId="16" borderId="1" xfId="0" applyFont="1" applyFill="1" applyBorder="1" applyAlignment="1">
      <alignment horizontal="center" vertical="center" wrapText="1"/>
    </xf>
    <xf numFmtId="0" fontId="14" fillId="17" borderId="5" xfId="0" applyFont="1" applyFill="1" applyBorder="1" applyAlignment="1">
      <alignment horizontal="center" vertical="center" wrapText="1"/>
    </xf>
    <xf numFmtId="0" fontId="14" fillId="17" borderId="6" xfId="0" applyFont="1" applyFill="1" applyBorder="1" applyAlignment="1">
      <alignment horizontal="center" vertical="center" wrapText="1"/>
    </xf>
    <xf numFmtId="0" fontId="14" fillId="17" borderId="7" xfId="0" applyFont="1" applyFill="1" applyBorder="1" applyAlignment="1">
      <alignment horizontal="center" vertical="center" wrapText="1"/>
    </xf>
    <xf numFmtId="0" fontId="14" fillId="19" borderId="5" xfId="0" applyFont="1" applyFill="1" applyBorder="1" applyAlignment="1">
      <alignment horizontal="center" vertical="center" wrapText="1"/>
    </xf>
    <xf numFmtId="0" fontId="14" fillId="19" borderId="6" xfId="0" applyFont="1" applyFill="1" applyBorder="1" applyAlignment="1">
      <alignment horizontal="center" vertical="center"/>
    </xf>
    <xf numFmtId="0" fontId="0" fillId="0" borderId="0" xfId="0" applyAlignment="1">
      <alignment horizontal="center"/>
    </xf>
    <xf numFmtId="1" fontId="0" fillId="0" borderId="0" xfId="0" applyNumberForma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BE7DFF"/>
      <color rgb="FFACBACA"/>
      <color rgb="FFDFD4F1"/>
      <color rgb="FF003829"/>
      <color rgb="FFFFE799"/>
      <color rgb="FFFCE5D7"/>
      <color rgb="FFFED1CC"/>
      <color rgb="FFA4F980"/>
      <color rgb="FFFF8A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8.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BE"/>
              <a:t>cumulative %age of overall animal use compared to reference year (start program)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'ANI DATA 4 GRAPH'!$O$1</c:f>
              <c:strCache>
                <c:ptCount val="1"/>
                <c:pt idx="0">
                  <c:v>theoritical</c:v>
                </c:pt>
              </c:strCache>
            </c:strRef>
          </c:tx>
          <c:spPr>
            <a:ln w="28575" cap="rnd">
              <a:solidFill>
                <a:schemeClr val="accent1"/>
              </a:solidFill>
              <a:round/>
            </a:ln>
            <a:effectLst/>
          </c:spPr>
          <c:marker>
            <c:symbol val="none"/>
          </c:marker>
          <c:cat>
            <c:strRef>
              <c:f>'ANI DATA 4 GRAPH'!$N$2:$N$42</c:f>
              <c:strCache>
                <c:ptCount val="41"/>
                <c:pt idx="0">
                  <c:v>Q1-2024</c:v>
                </c:pt>
                <c:pt idx="1">
                  <c:v>Q2-2024</c:v>
                </c:pt>
                <c:pt idx="2">
                  <c:v>Q3-2024</c:v>
                </c:pt>
                <c:pt idx="3">
                  <c:v>Q4-2024</c:v>
                </c:pt>
                <c:pt idx="4">
                  <c:v>Q1-2025</c:v>
                </c:pt>
                <c:pt idx="5">
                  <c:v>Q2-2025</c:v>
                </c:pt>
                <c:pt idx="6">
                  <c:v>Q3-2025</c:v>
                </c:pt>
                <c:pt idx="7">
                  <c:v>Q4-2025</c:v>
                </c:pt>
                <c:pt idx="8">
                  <c:v>Q1-2026</c:v>
                </c:pt>
                <c:pt idx="9">
                  <c:v>Q2-2026</c:v>
                </c:pt>
                <c:pt idx="10">
                  <c:v>Q3-2026</c:v>
                </c:pt>
                <c:pt idx="11">
                  <c:v>Q4-2026</c:v>
                </c:pt>
                <c:pt idx="12">
                  <c:v>Q1-2027</c:v>
                </c:pt>
                <c:pt idx="13">
                  <c:v>Q2-2027</c:v>
                </c:pt>
                <c:pt idx="14">
                  <c:v>Q3-2027</c:v>
                </c:pt>
                <c:pt idx="15">
                  <c:v>Q4-2027</c:v>
                </c:pt>
                <c:pt idx="16">
                  <c:v>Q1-2028</c:v>
                </c:pt>
                <c:pt idx="17">
                  <c:v>Q2-2028</c:v>
                </c:pt>
                <c:pt idx="18">
                  <c:v>Q3-2028</c:v>
                </c:pt>
                <c:pt idx="19">
                  <c:v>Q4-2028</c:v>
                </c:pt>
                <c:pt idx="20">
                  <c:v>Q1-2029</c:v>
                </c:pt>
                <c:pt idx="21">
                  <c:v>Q2-2029</c:v>
                </c:pt>
                <c:pt idx="22">
                  <c:v>Q3-2029</c:v>
                </c:pt>
                <c:pt idx="23">
                  <c:v>Q4-2029</c:v>
                </c:pt>
                <c:pt idx="24">
                  <c:v>Q1-2030</c:v>
                </c:pt>
                <c:pt idx="25">
                  <c:v>Q2-2030</c:v>
                </c:pt>
                <c:pt idx="26">
                  <c:v>Q3-2030</c:v>
                </c:pt>
                <c:pt idx="27">
                  <c:v>Q4-2030</c:v>
                </c:pt>
                <c:pt idx="28">
                  <c:v>Q1-2031</c:v>
                </c:pt>
                <c:pt idx="29">
                  <c:v>Q2-2031</c:v>
                </c:pt>
                <c:pt idx="30">
                  <c:v>Q3-2031</c:v>
                </c:pt>
                <c:pt idx="31">
                  <c:v>Q4-2031</c:v>
                </c:pt>
                <c:pt idx="32">
                  <c:v>Q1-2032</c:v>
                </c:pt>
                <c:pt idx="33">
                  <c:v>Q2-2032</c:v>
                </c:pt>
                <c:pt idx="34">
                  <c:v>Q3-2032</c:v>
                </c:pt>
                <c:pt idx="35">
                  <c:v>Q4-2032</c:v>
                </c:pt>
                <c:pt idx="36">
                  <c:v>Q1-2033</c:v>
                </c:pt>
                <c:pt idx="37">
                  <c:v>Q2-2033</c:v>
                </c:pt>
                <c:pt idx="38">
                  <c:v>Q3-2033</c:v>
                </c:pt>
                <c:pt idx="39">
                  <c:v>Q4-2033</c:v>
                </c:pt>
                <c:pt idx="40">
                  <c:v>Q1-2034</c:v>
                </c:pt>
              </c:strCache>
            </c:strRef>
          </c:cat>
          <c:val>
            <c:numRef>
              <c:f>'ANI DATA 4 GRAPH'!$O$2:$O$42</c:f>
              <c:numCache>
                <c:formatCode>0%</c:formatCode>
                <c:ptCount val="41"/>
                <c:pt idx="0">
                  <c:v>1</c:v>
                </c:pt>
                <c:pt idx="1">
                  <c:v>1</c:v>
                </c:pt>
                <c:pt idx="2">
                  <c:v>0.93742199268345172</c:v>
                </c:pt>
                <c:pt idx="3">
                  <c:v>0.93742199268345172</c:v>
                </c:pt>
                <c:pt idx="4">
                  <c:v>0.93742199268345172</c:v>
                </c:pt>
                <c:pt idx="5">
                  <c:v>0.93742199268345172</c:v>
                </c:pt>
                <c:pt idx="6">
                  <c:v>0.7000645577792125</c:v>
                </c:pt>
                <c:pt idx="7">
                  <c:v>0.7000645577792125</c:v>
                </c:pt>
                <c:pt idx="8">
                  <c:v>0.7000645577792125</c:v>
                </c:pt>
                <c:pt idx="9">
                  <c:v>0.7000645577792125</c:v>
                </c:pt>
                <c:pt idx="10">
                  <c:v>0.66649451258876691</c:v>
                </c:pt>
                <c:pt idx="11">
                  <c:v>0.66649451258876691</c:v>
                </c:pt>
                <c:pt idx="12">
                  <c:v>0.66649451258876691</c:v>
                </c:pt>
                <c:pt idx="13">
                  <c:v>0.66649451258876691</c:v>
                </c:pt>
                <c:pt idx="14">
                  <c:v>0.66649451258876691</c:v>
                </c:pt>
                <c:pt idx="15">
                  <c:v>0.66649451258876691</c:v>
                </c:pt>
                <c:pt idx="16">
                  <c:v>0.66649451258876691</c:v>
                </c:pt>
                <c:pt idx="17">
                  <c:v>0.66649451258876691</c:v>
                </c:pt>
                <c:pt idx="18">
                  <c:v>0.66649451258876691</c:v>
                </c:pt>
                <c:pt idx="19">
                  <c:v>0.36135140951151284</c:v>
                </c:pt>
                <c:pt idx="20">
                  <c:v>5.6208306434258726E-2</c:v>
                </c:pt>
                <c:pt idx="21">
                  <c:v>5.6208306434258726E-2</c:v>
                </c:pt>
                <c:pt idx="22">
                  <c:v>5.6208306434258726E-2</c:v>
                </c:pt>
                <c:pt idx="23">
                  <c:v>5.6208306434258726E-2</c:v>
                </c:pt>
                <c:pt idx="24">
                  <c:v>5.6208306434258726E-2</c:v>
                </c:pt>
                <c:pt idx="25">
                  <c:v>5.5950075317409143E-2</c:v>
                </c:pt>
                <c:pt idx="26">
                  <c:v>5.5950075317409143E-2</c:v>
                </c:pt>
                <c:pt idx="27">
                  <c:v>5.3367764148913338E-2</c:v>
                </c:pt>
                <c:pt idx="28">
                  <c:v>5.3367764148913338E-2</c:v>
                </c:pt>
                <c:pt idx="29">
                  <c:v>5.3367764148913338E-2</c:v>
                </c:pt>
                <c:pt idx="30">
                  <c:v>5.3367764148913338E-2</c:v>
                </c:pt>
                <c:pt idx="31">
                  <c:v>5.3367764148913338E-2</c:v>
                </c:pt>
                <c:pt idx="32">
                  <c:v>5.3367764148913338E-2</c:v>
                </c:pt>
                <c:pt idx="33">
                  <c:v>3.6152356358941318E-2</c:v>
                </c:pt>
                <c:pt idx="34">
                  <c:v>3.6152356358941318E-2</c:v>
                </c:pt>
                <c:pt idx="35">
                  <c:v>3.6152356358941318E-2</c:v>
                </c:pt>
                <c:pt idx="36">
                  <c:v>3.6152356358941318E-2</c:v>
                </c:pt>
                <c:pt idx="37">
                  <c:v>3.6152356358941318E-2</c:v>
                </c:pt>
                <c:pt idx="38">
                  <c:v>3.6152356358941318E-2</c:v>
                </c:pt>
                <c:pt idx="39">
                  <c:v>3.6152356358941318E-2</c:v>
                </c:pt>
                <c:pt idx="40">
                  <c:v>3.6152356358941318E-2</c:v>
                </c:pt>
              </c:numCache>
            </c:numRef>
          </c:val>
          <c:smooth val="0"/>
          <c:extLst>
            <c:ext xmlns:c16="http://schemas.microsoft.com/office/drawing/2014/chart" uri="{C3380CC4-5D6E-409C-BE32-E72D297353CC}">
              <c16:uniqueId val="{00000000-63C1-400E-9C57-50A03183E32C}"/>
            </c:ext>
          </c:extLst>
        </c:ser>
        <c:ser>
          <c:idx val="1"/>
          <c:order val="1"/>
          <c:tx>
            <c:strRef>
              <c:f>'ANI DATA 4 GRAPH'!$P$1</c:f>
              <c:strCache>
                <c:ptCount val="1"/>
                <c:pt idx="0">
                  <c:v>actual Gate Y5</c:v>
                </c:pt>
              </c:strCache>
            </c:strRef>
          </c:tx>
          <c:spPr>
            <a:ln w="28575" cap="rnd">
              <a:solidFill>
                <a:schemeClr val="accent2"/>
              </a:solidFill>
              <a:round/>
            </a:ln>
            <a:effectLst/>
          </c:spPr>
          <c:marker>
            <c:symbol val="none"/>
          </c:marker>
          <c:cat>
            <c:strRef>
              <c:f>'ANI DATA 4 GRAPH'!$N$2:$N$42</c:f>
              <c:strCache>
                <c:ptCount val="41"/>
                <c:pt idx="0">
                  <c:v>Q1-2024</c:v>
                </c:pt>
                <c:pt idx="1">
                  <c:v>Q2-2024</c:v>
                </c:pt>
                <c:pt idx="2">
                  <c:v>Q3-2024</c:v>
                </c:pt>
                <c:pt idx="3">
                  <c:v>Q4-2024</c:v>
                </c:pt>
                <c:pt idx="4">
                  <c:v>Q1-2025</c:v>
                </c:pt>
                <c:pt idx="5">
                  <c:v>Q2-2025</c:v>
                </c:pt>
                <c:pt idx="6">
                  <c:v>Q3-2025</c:v>
                </c:pt>
                <c:pt idx="7">
                  <c:v>Q4-2025</c:v>
                </c:pt>
                <c:pt idx="8">
                  <c:v>Q1-2026</c:v>
                </c:pt>
                <c:pt idx="9">
                  <c:v>Q2-2026</c:v>
                </c:pt>
                <c:pt idx="10">
                  <c:v>Q3-2026</c:v>
                </c:pt>
                <c:pt idx="11">
                  <c:v>Q4-2026</c:v>
                </c:pt>
                <c:pt idx="12">
                  <c:v>Q1-2027</c:v>
                </c:pt>
                <c:pt idx="13">
                  <c:v>Q2-2027</c:v>
                </c:pt>
                <c:pt idx="14">
                  <c:v>Q3-2027</c:v>
                </c:pt>
                <c:pt idx="15">
                  <c:v>Q4-2027</c:v>
                </c:pt>
                <c:pt idx="16">
                  <c:v>Q1-2028</c:v>
                </c:pt>
                <c:pt idx="17">
                  <c:v>Q2-2028</c:v>
                </c:pt>
                <c:pt idx="18">
                  <c:v>Q3-2028</c:v>
                </c:pt>
                <c:pt idx="19">
                  <c:v>Q4-2028</c:v>
                </c:pt>
                <c:pt idx="20">
                  <c:v>Q1-2029</c:v>
                </c:pt>
                <c:pt idx="21">
                  <c:v>Q2-2029</c:v>
                </c:pt>
                <c:pt idx="22">
                  <c:v>Q3-2029</c:v>
                </c:pt>
                <c:pt idx="23">
                  <c:v>Q4-2029</c:v>
                </c:pt>
                <c:pt idx="24">
                  <c:v>Q1-2030</c:v>
                </c:pt>
                <c:pt idx="25">
                  <c:v>Q2-2030</c:v>
                </c:pt>
                <c:pt idx="26">
                  <c:v>Q3-2030</c:v>
                </c:pt>
                <c:pt idx="27">
                  <c:v>Q4-2030</c:v>
                </c:pt>
                <c:pt idx="28">
                  <c:v>Q1-2031</c:v>
                </c:pt>
                <c:pt idx="29">
                  <c:v>Q2-2031</c:v>
                </c:pt>
                <c:pt idx="30">
                  <c:v>Q3-2031</c:v>
                </c:pt>
                <c:pt idx="31">
                  <c:v>Q4-2031</c:v>
                </c:pt>
                <c:pt idx="32">
                  <c:v>Q1-2032</c:v>
                </c:pt>
                <c:pt idx="33">
                  <c:v>Q2-2032</c:v>
                </c:pt>
                <c:pt idx="34">
                  <c:v>Q3-2032</c:v>
                </c:pt>
                <c:pt idx="35">
                  <c:v>Q4-2032</c:v>
                </c:pt>
                <c:pt idx="36">
                  <c:v>Q1-2033</c:v>
                </c:pt>
                <c:pt idx="37">
                  <c:v>Q2-2033</c:v>
                </c:pt>
                <c:pt idx="38">
                  <c:v>Q3-2033</c:v>
                </c:pt>
                <c:pt idx="39">
                  <c:v>Q4-2033</c:v>
                </c:pt>
                <c:pt idx="40">
                  <c:v>Q1-2034</c:v>
                </c:pt>
              </c:strCache>
            </c:strRef>
          </c:cat>
          <c:val>
            <c:numRef>
              <c:f>'ANI DATA 4 GRAPH'!$P$2:$P$42</c:f>
              <c:numCache>
                <c:formatCode>0%</c:formatCode>
                <c:ptCount val="41"/>
                <c:pt idx="0">
                  <c:v>1</c:v>
                </c:pt>
                <c:pt idx="1">
                  <c:v>1</c:v>
                </c:pt>
                <c:pt idx="2">
                  <c:v>1</c:v>
                </c:pt>
                <c:pt idx="3">
                  <c:v>1</c:v>
                </c:pt>
                <c:pt idx="4">
                  <c:v>1</c:v>
                </c:pt>
                <c:pt idx="5">
                  <c:v>0.94</c:v>
                </c:pt>
                <c:pt idx="6">
                  <c:v>0.94</c:v>
                </c:pt>
                <c:pt idx="7">
                  <c:v>0.94</c:v>
                </c:pt>
                <c:pt idx="8">
                  <c:v>0.94</c:v>
                </c:pt>
                <c:pt idx="9">
                  <c:v>0.94</c:v>
                </c:pt>
                <c:pt idx="10">
                  <c:v>0.94</c:v>
                </c:pt>
                <c:pt idx="11">
                  <c:v>0.94</c:v>
                </c:pt>
                <c:pt idx="12">
                  <c:v>0.7</c:v>
                </c:pt>
                <c:pt idx="13">
                  <c:v>0.7</c:v>
                </c:pt>
                <c:pt idx="14">
                  <c:v>0.7</c:v>
                </c:pt>
                <c:pt idx="15">
                  <c:v>0.7</c:v>
                </c:pt>
                <c:pt idx="16">
                  <c:v>0.67</c:v>
                </c:pt>
                <c:pt idx="17">
                  <c:v>0.67</c:v>
                </c:pt>
                <c:pt idx="18">
                  <c:v>0.67</c:v>
                </c:pt>
                <c:pt idx="19">
                  <c:v>0.67</c:v>
                </c:pt>
              </c:numCache>
            </c:numRef>
          </c:val>
          <c:smooth val="0"/>
          <c:extLst>
            <c:ext xmlns:c16="http://schemas.microsoft.com/office/drawing/2014/chart" uri="{C3380CC4-5D6E-409C-BE32-E72D297353CC}">
              <c16:uniqueId val="{00000001-63C1-400E-9C57-50A03183E32C}"/>
            </c:ext>
          </c:extLst>
        </c:ser>
        <c:dLbls>
          <c:showLegendKey val="0"/>
          <c:showVal val="0"/>
          <c:showCatName val="0"/>
          <c:showSerName val="0"/>
          <c:showPercent val="0"/>
          <c:showBubbleSize val="0"/>
        </c:dLbls>
        <c:smooth val="0"/>
        <c:axId val="739152063"/>
        <c:axId val="739155423"/>
      </c:lineChart>
      <c:catAx>
        <c:axId val="739152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9155423"/>
        <c:crosses val="autoZero"/>
        <c:auto val="1"/>
        <c:lblAlgn val="ctr"/>
        <c:lblOffset val="100"/>
        <c:noMultiLvlLbl val="0"/>
      </c:catAx>
      <c:valAx>
        <c:axId val="73915542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3915206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r>
              <a:rPr lang="fr-BE"/>
              <a:t>Cumulative financial gain (in Millon €) during program roll out</a:t>
            </a:r>
          </a:p>
        </c:rich>
      </c:tx>
      <c:overlay val="0"/>
      <c:spPr>
        <a:noFill/>
        <a:ln>
          <a:noFill/>
        </a:ln>
        <a:effectLst/>
      </c:spPr>
      <c:txPr>
        <a:bodyPr rot="0" spcFirstLastPara="1" vertOverflow="ellipsis" vert="horz" wrap="square" anchor="ctr" anchorCtr="1"/>
        <a:lstStyle/>
        <a:p>
          <a:pPr>
            <a:defRPr sz="1600" b="0" i="0" u="none" strike="noStrike" kern="1200" cap="none" spc="50" normalizeH="0" baseline="0">
              <a:solidFill>
                <a:schemeClr val="tx1">
                  <a:lumMod val="65000"/>
                  <a:lumOff val="35000"/>
                </a:schemeClr>
              </a:solidFill>
              <a:latin typeface="+mj-lt"/>
              <a:ea typeface="+mj-ea"/>
              <a:cs typeface="+mj-cs"/>
            </a:defRPr>
          </a:pPr>
          <a:endParaRPr lang="en-US"/>
        </a:p>
      </c:txPr>
    </c:title>
    <c:autoTitleDeleted val="0"/>
    <c:plotArea>
      <c:layout/>
      <c:barChart>
        <c:barDir val="col"/>
        <c:grouping val="clustered"/>
        <c:varyColors val="0"/>
        <c:ser>
          <c:idx val="0"/>
          <c:order val="0"/>
          <c:tx>
            <c:strRef>
              <c:f>'FIN DATA 4 GRAPH'!$U$1</c:f>
              <c:strCache>
                <c:ptCount val="1"/>
                <c:pt idx="0">
                  <c:v>CUMUL IN MiO€</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'FIN DATA 4 GRAPH'!$T$6:$T$45</c:f>
              <c:numCache>
                <c:formatCode>General</c:formatCode>
                <c:ptCount val="40"/>
                <c:pt idx="0">
                  <c:v>1</c:v>
                </c:pt>
                <c:pt idx="1">
                  <c:v>1</c:v>
                </c:pt>
                <c:pt idx="2">
                  <c:v>1</c:v>
                </c:pt>
                <c:pt idx="3">
                  <c:v>1</c:v>
                </c:pt>
                <c:pt idx="4">
                  <c:v>2</c:v>
                </c:pt>
                <c:pt idx="5">
                  <c:v>2</c:v>
                </c:pt>
                <c:pt idx="6">
                  <c:v>2</c:v>
                </c:pt>
                <c:pt idx="7">
                  <c:v>2</c:v>
                </c:pt>
                <c:pt idx="8">
                  <c:v>3</c:v>
                </c:pt>
                <c:pt idx="9">
                  <c:v>3</c:v>
                </c:pt>
                <c:pt idx="10">
                  <c:v>3</c:v>
                </c:pt>
                <c:pt idx="11">
                  <c:v>3</c:v>
                </c:pt>
                <c:pt idx="12">
                  <c:v>4</c:v>
                </c:pt>
                <c:pt idx="13">
                  <c:v>4</c:v>
                </c:pt>
                <c:pt idx="14">
                  <c:v>4</c:v>
                </c:pt>
                <c:pt idx="15">
                  <c:v>4</c:v>
                </c:pt>
                <c:pt idx="16">
                  <c:v>5</c:v>
                </c:pt>
                <c:pt idx="17">
                  <c:v>5</c:v>
                </c:pt>
                <c:pt idx="18">
                  <c:v>5</c:v>
                </c:pt>
                <c:pt idx="19">
                  <c:v>5</c:v>
                </c:pt>
                <c:pt idx="20">
                  <c:v>6</c:v>
                </c:pt>
                <c:pt idx="21">
                  <c:v>6</c:v>
                </c:pt>
                <c:pt idx="22">
                  <c:v>6</c:v>
                </c:pt>
                <c:pt idx="23">
                  <c:v>6</c:v>
                </c:pt>
                <c:pt idx="24">
                  <c:v>7</c:v>
                </c:pt>
                <c:pt idx="25">
                  <c:v>7</c:v>
                </c:pt>
                <c:pt idx="26">
                  <c:v>7</c:v>
                </c:pt>
                <c:pt idx="27">
                  <c:v>7</c:v>
                </c:pt>
                <c:pt idx="28">
                  <c:v>8</c:v>
                </c:pt>
                <c:pt idx="29">
                  <c:v>8</c:v>
                </c:pt>
                <c:pt idx="30">
                  <c:v>8</c:v>
                </c:pt>
                <c:pt idx="31">
                  <c:v>8</c:v>
                </c:pt>
                <c:pt idx="32">
                  <c:v>9</c:v>
                </c:pt>
                <c:pt idx="33">
                  <c:v>9</c:v>
                </c:pt>
                <c:pt idx="34">
                  <c:v>9</c:v>
                </c:pt>
                <c:pt idx="35">
                  <c:v>9</c:v>
                </c:pt>
                <c:pt idx="36">
                  <c:v>10</c:v>
                </c:pt>
                <c:pt idx="37">
                  <c:v>10</c:v>
                </c:pt>
                <c:pt idx="38">
                  <c:v>10</c:v>
                </c:pt>
                <c:pt idx="39">
                  <c:v>10</c:v>
                </c:pt>
              </c:numCache>
            </c:numRef>
          </c:cat>
          <c:val>
            <c:numRef>
              <c:f>'FIN DATA 4 GRAPH'!$U$2:$U$41</c:f>
              <c:numCache>
                <c:formatCode>General</c:formatCode>
                <c:ptCount val="40"/>
                <c:pt idx="4">
                  <c:v>0.26860000000000001</c:v>
                </c:pt>
                <c:pt idx="8">
                  <c:v>1.1495</c:v>
                </c:pt>
                <c:pt idx="12">
                  <c:v>2.0889000000000002</c:v>
                </c:pt>
                <c:pt idx="16">
                  <c:v>3.0283000000000002</c:v>
                </c:pt>
                <c:pt idx="20">
                  <c:v>4.7096999999999998</c:v>
                </c:pt>
                <c:pt idx="24">
                  <c:v>6.8270999999999997</c:v>
                </c:pt>
                <c:pt idx="28">
                  <c:v>9.6787700000000001</c:v>
                </c:pt>
                <c:pt idx="32">
                  <c:v>12.29644</c:v>
                </c:pt>
                <c:pt idx="36">
                  <c:v>14.94411</c:v>
                </c:pt>
              </c:numCache>
            </c:numRef>
          </c:val>
          <c:extLst>
            <c:ext xmlns:c16="http://schemas.microsoft.com/office/drawing/2014/chart" uri="{C3380CC4-5D6E-409C-BE32-E72D297353CC}">
              <c16:uniqueId val="{00000000-2215-4FDC-AD95-3424ED657514}"/>
            </c:ext>
          </c:extLst>
        </c:ser>
        <c:dLbls>
          <c:dLblPos val="inEnd"/>
          <c:showLegendKey val="0"/>
          <c:showVal val="1"/>
          <c:showCatName val="0"/>
          <c:showSerName val="0"/>
          <c:showPercent val="0"/>
          <c:showBubbleSize val="0"/>
        </c:dLbls>
        <c:gapWidth val="80"/>
        <c:overlap val="25"/>
        <c:axId val="674454544"/>
        <c:axId val="674455024"/>
      </c:barChart>
      <c:catAx>
        <c:axId val="674454544"/>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674455024"/>
        <c:crosses val="autoZero"/>
        <c:auto val="1"/>
        <c:lblAlgn val="ctr"/>
        <c:lblOffset val="100"/>
        <c:noMultiLvlLbl val="0"/>
      </c:catAx>
      <c:valAx>
        <c:axId val="674455024"/>
        <c:scaling>
          <c:orientation val="minMax"/>
        </c:scaling>
        <c:delete val="0"/>
        <c:axPos val="l"/>
        <c:majorGridlines>
          <c:spPr>
            <a:ln w="9525" cap="flat" cmpd="sng" algn="ctr">
              <a:solidFill>
                <a:schemeClr val="tx1">
                  <a:lumMod val="5000"/>
                  <a:lumOff val="9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674454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B2AD27A-9D71-4DF2-AE7C-EDFE051AE099}">
  <sheetPr/>
  <sheetViews>
    <sheetView zoomScale="69"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57B5EC6-325F-4BA7-A71D-81CC564BB521}">
  <sheetPr/>
  <sheetViews>
    <sheetView zoomScale="8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33865</xdr:colOff>
      <xdr:row>3</xdr:row>
      <xdr:rowOff>50799</xdr:rowOff>
    </xdr:from>
    <xdr:to>
      <xdr:col>6</xdr:col>
      <xdr:colOff>963317</xdr:colOff>
      <xdr:row>18</xdr:row>
      <xdr:rowOff>120277</xdr:rowOff>
    </xdr:to>
    <xdr:pic>
      <xdr:nvPicPr>
        <xdr:cNvPr id="2" name="Immagine 2">
          <a:extLst>
            <a:ext uri="{FF2B5EF4-FFF2-40B4-BE49-F238E27FC236}">
              <a16:creationId xmlns:a16="http://schemas.microsoft.com/office/drawing/2014/main" id="{698A912A-4C82-4AC0-8EB0-0D07CE3AE274}"/>
            </a:ext>
          </a:extLst>
        </xdr:cNvPr>
        <xdr:cNvPicPr>
          <a:picLocks noChangeAspect="1"/>
        </xdr:cNvPicPr>
      </xdr:nvPicPr>
      <xdr:blipFill>
        <a:blip xmlns:r="http://schemas.openxmlformats.org/officeDocument/2006/relationships" r:embed="rId1"/>
        <a:stretch>
          <a:fillRect/>
        </a:stretch>
      </xdr:blipFill>
      <xdr:spPr>
        <a:xfrm>
          <a:off x="826345" y="782319"/>
          <a:ext cx="10446832" cy="55558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4928" cy="6055507"/>
    <xdr:graphicFrame macro="">
      <xdr:nvGraphicFramePr>
        <xdr:cNvPr id="2" name="Graphique 1">
          <a:extLst>
            <a:ext uri="{FF2B5EF4-FFF2-40B4-BE49-F238E27FC236}">
              <a16:creationId xmlns:a16="http://schemas.microsoft.com/office/drawing/2014/main" id="{D0777FC3-75D6-EFFB-509E-D1DDB2D0357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8112" cy="6070315"/>
    <xdr:graphicFrame macro="">
      <xdr:nvGraphicFramePr>
        <xdr:cNvPr id="2" name="Graphique 1">
          <a:extLst>
            <a:ext uri="{FF2B5EF4-FFF2-40B4-BE49-F238E27FC236}">
              <a16:creationId xmlns:a16="http://schemas.microsoft.com/office/drawing/2014/main" id="{0A02EBDD-E7C7-0F38-56DF-24D6CBC3DF6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dqm.eu/en/news/european-pharmacopoeia-tetanus-vaccines-rationalising-toxicity-testing-requirements"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eara.eu/assessing-the-severity-of-animal-procedure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eara.eu/assessing-the-severity-of-animal-procedure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99A93-0D3B-4A83-9C48-50F1DA81848C}">
  <sheetPr>
    <pageSetUpPr fitToPage="1"/>
  </sheetPr>
  <dimension ref="B2:M90"/>
  <sheetViews>
    <sheetView tabSelected="1" zoomScale="68" zoomScaleNormal="68" workbookViewId="0">
      <selection activeCell="H11" sqref="H11"/>
    </sheetView>
  </sheetViews>
  <sheetFormatPr defaultColWidth="11.42578125" defaultRowHeight="15"/>
  <cols>
    <col min="2" max="2" width="25.42578125" customWidth="1"/>
    <col min="3" max="3" width="33.85546875" customWidth="1"/>
    <col min="4" max="4" width="29.140625" customWidth="1"/>
    <col min="5" max="5" width="28.140625" customWidth="1"/>
    <col min="6" max="6" width="22.28515625" customWidth="1"/>
    <col min="7" max="7" width="21.7109375" customWidth="1"/>
    <col min="8" max="8" width="43.42578125" customWidth="1"/>
    <col min="9" max="9" width="39" customWidth="1"/>
    <col min="10" max="10" width="41.7109375" customWidth="1"/>
    <col min="11" max="11" width="16.28515625" customWidth="1"/>
  </cols>
  <sheetData>
    <row r="2" spans="2:9" ht="28.5">
      <c r="B2" s="21" t="s">
        <v>43</v>
      </c>
    </row>
    <row r="8" spans="2:9" ht="57">
      <c r="H8" s="82" t="s">
        <v>56</v>
      </c>
      <c r="I8" s="83" t="s">
        <v>55</v>
      </c>
    </row>
    <row r="9" spans="2:9" ht="85.5">
      <c r="H9" s="84" t="s">
        <v>51</v>
      </c>
      <c r="I9" s="83" t="s">
        <v>54</v>
      </c>
    </row>
    <row r="10" spans="2:9" ht="28.5">
      <c r="H10" s="84" t="s">
        <v>42</v>
      </c>
      <c r="I10" s="83" t="s">
        <v>216</v>
      </c>
    </row>
    <row r="11" spans="2:9" ht="57">
      <c r="H11" s="84" t="s">
        <v>52</v>
      </c>
      <c r="I11" s="83" t="s">
        <v>342</v>
      </c>
    </row>
    <row r="12" spans="2:9" ht="57">
      <c r="H12" s="84" t="s">
        <v>53</v>
      </c>
      <c r="I12" s="83" t="s">
        <v>304</v>
      </c>
    </row>
    <row r="27" spans="2:13" ht="28.5">
      <c r="B27" s="21" t="s">
        <v>57</v>
      </c>
      <c r="H27" s="21"/>
    </row>
    <row r="29" spans="2:13" ht="15.75" thickBot="1"/>
    <row r="30" spans="2:13" ht="15" customHeight="1">
      <c r="B30" s="94" t="s">
        <v>305</v>
      </c>
      <c r="C30" s="95"/>
      <c r="D30" s="95"/>
      <c r="E30" s="96"/>
      <c r="H30" s="85"/>
      <c r="I30" s="85"/>
      <c r="J30" s="85"/>
      <c r="K30" s="85"/>
      <c r="L30" s="85"/>
      <c r="M30" s="85"/>
    </row>
    <row r="31" spans="2:13" ht="15" customHeight="1" thickBot="1">
      <c r="B31" s="97"/>
      <c r="C31" s="98"/>
      <c r="D31" s="98"/>
      <c r="E31" s="99"/>
      <c r="H31" s="85"/>
      <c r="I31" s="85"/>
      <c r="J31" s="85"/>
      <c r="K31" s="85"/>
      <c r="L31" s="85"/>
      <c r="M31" s="85"/>
    </row>
    <row r="32" spans="2:13" ht="15" customHeight="1">
      <c r="B32" s="100" t="s">
        <v>306</v>
      </c>
      <c r="C32" s="102" t="s">
        <v>307</v>
      </c>
      <c r="D32" s="104" t="s">
        <v>308</v>
      </c>
      <c r="E32" s="106" t="s">
        <v>309</v>
      </c>
      <c r="H32" s="85"/>
      <c r="I32" s="85"/>
      <c r="J32" s="85"/>
      <c r="K32" s="85"/>
      <c r="L32" s="85"/>
      <c r="M32" s="85"/>
    </row>
    <row r="33" spans="2:13" ht="15" customHeight="1">
      <c r="B33" s="100"/>
      <c r="C33" s="102"/>
      <c r="D33" s="104"/>
      <c r="E33" s="107"/>
      <c r="H33" s="85"/>
      <c r="I33" s="85"/>
      <c r="J33" s="85"/>
      <c r="K33" s="85"/>
      <c r="L33" s="85"/>
      <c r="M33" s="85"/>
    </row>
    <row r="34" spans="2:13" ht="15" customHeight="1">
      <c r="B34" s="100"/>
      <c r="C34" s="102"/>
      <c r="D34" s="104"/>
      <c r="E34" s="107"/>
      <c r="H34" s="85"/>
      <c r="I34" s="85"/>
      <c r="J34" s="85"/>
      <c r="K34" s="85"/>
      <c r="L34" s="85"/>
      <c r="M34" s="85"/>
    </row>
    <row r="35" spans="2:13" ht="15" customHeight="1">
      <c r="B35" s="100"/>
      <c r="C35" s="102"/>
      <c r="D35" s="104"/>
      <c r="E35" s="107"/>
      <c r="H35" s="85"/>
      <c r="I35" s="85"/>
      <c r="J35" s="85"/>
      <c r="K35" s="85"/>
      <c r="L35" s="85"/>
      <c r="M35" s="85"/>
    </row>
    <row r="36" spans="2:13" ht="15" customHeight="1">
      <c r="B36" s="100"/>
      <c r="C36" s="102"/>
      <c r="D36" s="104"/>
      <c r="E36" s="107"/>
      <c r="H36" s="85"/>
      <c r="I36" s="85"/>
      <c r="J36" s="85"/>
      <c r="K36" s="85"/>
      <c r="L36" s="85"/>
      <c r="M36" s="85"/>
    </row>
    <row r="37" spans="2:13" ht="15" customHeight="1">
      <c r="B37" s="100"/>
      <c r="C37" s="102"/>
      <c r="D37" s="104"/>
      <c r="E37" s="107"/>
      <c r="H37" s="85"/>
      <c r="I37" s="85"/>
      <c r="J37" s="85"/>
      <c r="K37" s="85"/>
      <c r="L37" s="85"/>
      <c r="M37" s="85"/>
    </row>
    <row r="38" spans="2:13" ht="15" customHeight="1">
      <c r="B38" s="100"/>
      <c r="C38" s="102"/>
      <c r="D38" s="104"/>
      <c r="E38" s="107"/>
      <c r="H38" s="85"/>
      <c r="I38" s="85"/>
      <c r="J38" s="85"/>
      <c r="K38" s="85"/>
      <c r="L38" s="85"/>
      <c r="M38" s="85"/>
    </row>
    <row r="39" spans="2:13" ht="15" customHeight="1">
      <c r="B39" s="100"/>
      <c r="C39" s="102"/>
      <c r="D39" s="104"/>
      <c r="E39" s="107"/>
      <c r="H39" s="85"/>
      <c r="I39" s="85"/>
      <c r="J39" s="85"/>
      <c r="K39" s="85"/>
      <c r="L39" s="85"/>
      <c r="M39" s="85"/>
    </row>
    <row r="40" spans="2:13" ht="15" customHeight="1">
      <c r="B40" s="100"/>
      <c r="C40" s="102"/>
      <c r="D40" s="104"/>
      <c r="E40" s="107"/>
      <c r="H40" s="85"/>
      <c r="I40" s="85"/>
      <c r="J40" s="85"/>
      <c r="K40" s="85"/>
      <c r="L40" s="85"/>
      <c r="M40" s="85"/>
    </row>
    <row r="41" spans="2:13" ht="15" customHeight="1">
      <c r="B41" s="100"/>
      <c r="C41" s="102"/>
      <c r="D41" s="104"/>
      <c r="E41" s="107"/>
      <c r="H41" s="85"/>
      <c r="I41" s="85"/>
      <c r="J41" s="85"/>
      <c r="K41" s="85"/>
      <c r="L41" s="85"/>
      <c r="M41" s="85"/>
    </row>
    <row r="42" spans="2:13" ht="15" customHeight="1">
      <c r="B42" s="100"/>
      <c r="C42" s="102"/>
      <c r="D42" s="104"/>
      <c r="E42" s="107"/>
      <c r="H42" s="85"/>
      <c r="I42" s="85"/>
      <c r="J42" s="85"/>
      <c r="K42" s="85"/>
      <c r="L42" s="85"/>
      <c r="M42" s="85"/>
    </row>
    <row r="43" spans="2:13" ht="15" customHeight="1">
      <c r="B43" s="100"/>
      <c r="C43" s="102"/>
      <c r="D43" s="104"/>
      <c r="E43" s="107"/>
      <c r="H43" s="85"/>
      <c r="I43" s="85"/>
      <c r="J43" s="85"/>
      <c r="K43" s="85"/>
      <c r="L43" s="85"/>
      <c r="M43" s="85"/>
    </row>
    <row r="44" spans="2:13" ht="15" customHeight="1" thickBot="1">
      <c r="B44" s="101"/>
      <c r="C44" s="103"/>
      <c r="D44" s="105"/>
      <c r="E44" s="108"/>
      <c r="H44" s="85"/>
      <c r="I44" s="85"/>
      <c r="J44" s="85"/>
      <c r="K44" s="85"/>
      <c r="L44" s="85"/>
      <c r="M44" s="85"/>
    </row>
    <row r="45" spans="2:13" ht="15" customHeight="1">
      <c r="H45" s="85"/>
      <c r="I45" s="85"/>
      <c r="J45" s="85"/>
      <c r="K45" s="85"/>
      <c r="L45" s="85"/>
      <c r="M45" s="85"/>
    </row>
    <row r="48" spans="2:13" ht="15" customHeight="1">
      <c r="H48" s="86"/>
      <c r="I48" s="87"/>
      <c r="J48" s="87"/>
      <c r="K48" s="87"/>
      <c r="L48" s="87"/>
      <c r="M48" s="87"/>
    </row>
    <row r="49" spans="8:13" ht="15" customHeight="1">
      <c r="H49" s="87"/>
      <c r="I49" s="87"/>
      <c r="J49" s="87"/>
      <c r="K49" s="87"/>
      <c r="L49" s="87"/>
      <c r="M49" s="87"/>
    </row>
    <row r="50" spans="8:13" ht="15" customHeight="1">
      <c r="H50" s="87"/>
      <c r="I50" s="87"/>
      <c r="J50" s="87"/>
      <c r="K50" s="87"/>
      <c r="L50" s="87"/>
      <c r="M50" s="87"/>
    </row>
    <row r="51" spans="8:13" ht="15" customHeight="1">
      <c r="H51" s="87"/>
      <c r="I51" s="87"/>
      <c r="J51" s="87"/>
      <c r="K51" s="87"/>
      <c r="L51" s="87"/>
      <c r="M51" s="87"/>
    </row>
    <row r="52" spans="8:13" ht="15" customHeight="1">
      <c r="H52" s="87"/>
      <c r="I52" s="87"/>
      <c r="J52" s="87"/>
      <c r="K52" s="87"/>
      <c r="L52" s="87"/>
      <c r="M52" s="87"/>
    </row>
    <row r="53" spans="8:13" ht="15" customHeight="1">
      <c r="H53" s="87"/>
      <c r="I53" s="87"/>
      <c r="J53" s="87"/>
      <c r="K53" s="87"/>
      <c r="L53" s="87"/>
      <c r="M53" s="87"/>
    </row>
    <row r="54" spans="8:13" ht="15" customHeight="1">
      <c r="H54" s="87"/>
      <c r="I54" s="87"/>
      <c r="J54" s="87"/>
      <c r="K54" s="87"/>
      <c r="L54" s="87"/>
      <c r="M54" s="87"/>
    </row>
    <row r="55" spans="8:13" ht="15" customHeight="1">
      <c r="H55" s="87"/>
      <c r="I55" s="87"/>
      <c r="J55" s="87"/>
      <c r="K55" s="87"/>
      <c r="L55" s="87"/>
      <c r="M55" s="87"/>
    </row>
    <row r="56" spans="8:13" ht="15" customHeight="1">
      <c r="H56" s="87"/>
      <c r="I56" s="87"/>
      <c r="J56" s="87"/>
      <c r="K56" s="87"/>
      <c r="L56" s="87"/>
      <c r="M56" s="87"/>
    </row>
    <row r="57" spans="8:13" ht="15" customHeight="1">
      <c r="H57" s="87"/>
      <c r="I57" s="87"/>
      <c r="J57" s="87"/>
      <c r="K57" s="87"/>
      <c r="L57" s="87"/>
      <c r="M57" s="87"/>
    </row>
    <row r="58" spans="8:13" ht="15" customHeight="1">
      <c r="H58" s="87"/>
      <c r="I58" s="87"/>
      <c r="J58" s="87"/>
      <c r="K58" s="87"/>
      <c r="L58" s="87"/>
      <c r="M58" s="87"/>
    </row>
    <row r="59" spans="8:13" ht="15" customHeight="1">
      <c r="H59" s="87"/>
      <c r="I59" s="87"/>
      <c r="J59" s="87"/>
      <c r="K59" s="87"/>
      <c r="L59" s="87"/>
      <c r="M59" s="87"/>
    </row>
    <row r="60" spans="8:13" ht="15" customHeight="1">
      <c r="H60" s="87"/>
      <c r="I60" s="87"/>
      <c r="J60" s="87"/>
      <c r="K60" s="87"/>
      <c r="L60" s="87"/>
      <c r="M60" s="87"/>
    </row>
    <row r="61" spans="8:13" ht="15" customHeight="1">
      <c r="H61" s="87"/>
      <c r="I61" s="87"/>
      <c r="J61" s="87"/>
      <c r="K61" s="87"/>
      <c r="L61" s="87"/>
      <c r="M61" s="87"/>
    </row>
    <row r="62" spans="8:13" ht="15" customHeight="1">
      <c r="H62" s="87"/>
      <c r="I62" s="87"/>
      <c r="J62" s="87"/>
      <c r="K62" s="87"/>
      <c r="L62" s="87"/>
      <c r="M62" s="87"/>
    </row>
    <row r="63" spans="8:13" ht="15" customHeight="1">
      <c r="H63" s="87"/>
      <c r="I63" s="87"/>
      <c r="J63" s="87"/>
      <c r="K63" s="87"/>
      <c r="L63" s="87"/>
      <c r="M63" s="87"/>
    </row>
    <row r="64" spans="8:13" ht="15.95" customHeight="1">
      <c r="H64" s="87"/>
      <c r="I64" s="87"/>
      <c r="J64" s="87"/>
      <c r="K64" s="87"/>
      <c r="L64" s="87"/>
      <c r="M64" s="87"/>
    </row>
    <row r="65" spans="2:8" ht="15" customHeight="1"/>
    <row r="73" spans="2:8" ht="18.95" customHeight="1">
      <c r="G73" s="22"/>
    </row>
    <row r="74" spans="2:8" ht="18.95" customHeight="1">
      <c r="G74" s="22"/>
    </row>
    <row r="78" spans="2:8" ht="21" customHeight="1">
      <c r="B78" s="93"/>
      <c r="C78" s="93"/>
      <c r="D78" s="93"/>
      <c r="E78" s="93"/>
      <c r="F78" s="93"/>
      <c r="G78" s="93"/>
      <c r="H78" s="93"/>
    </row>
    <row r="79" spans="2:8" ht="21" customHeight="1">
      <c r="B79" s="39"/>
      <c r="C79" s="93"/>
      <c r="D79" s="93"/>
      <c r="E79" s="93"/>
      <c r="F79" s="93"/>
      <c r="G79" s="93"/>
      <c r="H79" s="93"/>
    </row>
    <row r="80" spans="2:8" ht="21" customHeight="1">
      <c r="B80" s="40"/>
      <c r="C80" s="40"/>
      <c r="D80" s="41"/>
      <c r="E80" s="40"/>
      <c r="F80" s="40"/>
      <c r="G80" s="40"/>
      <c r="H80" s="40"/>
    </row>
    <row r="81" spans="2:8" ht="21" customHeight="1">
      <c r="B81" s="40"/>
      <c r="C81" s="41"/>
      <c r="D81" s="40"/>
      <c r="E81" s="40"/>
      <c r="F81" s="40"/>
      <c r="G81" s="40"/>
      <c r="H81" s="40"/>
    </row>
    <row r="82" spans="2:8" ht="21" customHeight="1">
      <c r="B82" s="40"/>
      <c r="C82" s="40"/>
      <c r="D82" s="40"/>
      <c r="E82" s="40"/>
      <c r="F82" s="40"/>
      <c r="G82" s="40"/>
      <c r="H82" s="40"/>
    </row>
    <row r="83" spans="2:8" ht="21.95" customHeight="1">
      <c r="B83" s="41"/>
      <c r="C83" s="41"/>
      <c r="D83" s="40"/>
      <c r="E83" s="40"/>
      <c r="F83" s="40"/>
      <c r="G83" s="40"/>
      <c r="H83" s="40"/>
    </row>
    <row r="84" spans="2:8" ht="21">
      <c r="B84" s="40"/>
      <c r="C84" s="42"/>
      <c r="D84" s="40"/>
      <c r="E84" s="40"/>
      <c r="F84" s="40"/>
      <c r="G84" s="40"/>
      <c r="H84" s="40"/>
    </row>
    <row r="85" spans="2:8" ht="18.75">
      <c r="B85" s="8"/>
      <c r="C85" s="8"/>
      <c r="D85" s="8"/>
      <c r="E85" s="8"/>
    </row>
    <row r="86" spans="2:8" ht="18.75">
      <c r="B86" s="8"/>
      <c r="C86" s="8"/>
      <c r="D86" s="8"/>
      <c r="E86" s="8"/>
    </row>
    <row r="87" spans="2:8" ht="18.75">
      <c r="B87" s="8"/>
      <c r="C87" s="8"/>
      <c r="D87" s="8"/>
      <c r="E87" s="8"/>
    </row>
    <row r="88" spans="2:8" ht="18.75">
      <c r="B88" s="8"/>
      <c r="C88" s="8"/>
      <c r="D88" s="8"/>
      <c r="E88" s="8"/>
    </row>
    <row r="89" spans="2:8" ht="18.75">
      <c r="B89" s="8"/>
      <c r="C89" s="8"/>
      <c r="D89" s="8"/>
      <c r="E89" s="8"/>
    </row>
    <row r="90" spans="2:8" ht="18.75">
      <c r="B90" s="8"/>
      <c r="C90" s="8"/>
      <c r="D90" s="8"/>
      <c r="E90" s="8"/>
    </row>
  </sheetData>
  <mergeCells count="7">
    <mergeCell ref="C79:H79"/>
    <mergeCell ref="B30:E31"/>
    <mergeCell ref="B32:B44"/>
    <mergeCell ref="C32:C44"/>
    <mergeCell ref="D32:D44"/>
    <mergeCell ref="E32:E44"/>
    <mergeCell ref="B78:H78"/>
  </mergeCells>
  <pageMargins left="0.70866141732283472" right="0.70866141732283472" top="0.74803149606299213" bottom="0.7480314960629921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3FAF9-9237-425D-8549-51009922E39C}">
  <sheetPr>
    <pageSetUpPr fitToPage="1"/>
  </sheetPr>
  <dimension ref="B6:M39"/>
  <sheetViews>
    <sheetView zoomScale="50" zoomScaleNormal="78" workbookViewId="0">
      <selection activeCell="B17" sqref="B17:G39"/>
    </sheetView>
  </sheetViews>
  <sheetFormatPr defaultColWidth="11.42578125" defaultRowHeight="15"/>
  <cols>
    <col min="2" max="2" width="25.7109375" customWidth="1"/>
    <col min="3" max="3" width="27.7109375" customWidth="1"/>
    <col min="4" max="4" width="25.85546875" customWidth="1"/>
    <col min="5" max="5" width="14.140625" customWidth="1"/>
    <col min="7" max="7" width="23" customWidth="1"/>
    <col min="10" max="10" width="19" customWidth="1"/>
    <col min="11" max="11" width="31.7109375" customWidth="1"/>
    <col min="12" max="12" width="31.28515625" customWidth="1"/>
    <col min="13" max="13" width="68.42578125" customWidth="1"/>
  </cols>
  <sheetData>
    <row r="6" spans="2:13" ht="31.5">
      <c r="B6" s="72" t="s">
        <v>209</v>
      </c>
      <c r="J6" s="72" t="s">
        <v>217</v>
      </c>
    </row>
    <row r="8" spans="2:13" ht="15.75" thickBot="1"/>
    <row r="9" spans="2:13" ht="47.1" customHeight="1">
      <c r="B9" s="109" t="s">
        <v>228</v>
      </c>
      <c r="C9" s="110"/>
      <c r="D9" s="110"/>
      <c r="E9" s="110"/>
      <c r="F9" s="110"/>
      <c r="G9" s="111"/>
      <c r="J9" s="118" t="s">
        <v>50</v>
      </c>
      <c r="K9" s="119"/>
      <c r="L9" s="118" t="s">
        <v>218</v>
      </c>
      <c r="M9" s="119"/>
    </row>
    <row r="10" spans="2:13" ht="105">
      <c r="B10" s="112"/>
      <c r="C10" s="113"/>
      <c r="D10" s="113"/>
      <c r="E10" s="113"/>
      <c r="F10" s="113"/>
      <c r="G10" s="114"/>
      <c r="J10" s="73" t="s">
        <v>44</v>
      </c>
      <c r="K10" s="74" t="s">
        <v>45</v>
      </c>
      <c r="L10" s="75" t="s">
        <v>46</v>
      </c>
      <c r="M10" s="76" t="s">
        <v>219</v>
      </c>
    </row>
    <row r="11" spans="2:13" ht="131.1" customHeight="1">
      <c r="B11" s="112"/>
      <c r="C11" s="113"/>
      <c r="D11" s="113"/>
      <c r="E11" s="113"/>
      <c r="F11" s="113"/>
      <c r="G11" s="114"/>
      <c r="J11" s="73" t="s">
        <v>47</v>
      </c>
      <c r="K11" s="73" t="s">
        <v>48</v>
      </c>
      <c r="L11" s="77" t="s">
        <v>194</v>
      </c>
      <c r="M11" s="76" t="s">
        <v>220</v>
      </c>
    </row>
    <row r="12" spans="2:13" ht="224.45" customHeight="1">
      <c r="B12" s="112"/>
      <c r="C12" s="113"/>
      <c r="D12" s="113"/>
      <c r="E12" s="113"/>
      <c r="F12" s="113"/>
      <c r="G12" s="114"/>
      <c r="J12" s="74" t="s">
        <v>221</v>
      </c>
      <c r="K12" s="74" t="s">
        <v>49</v>
      </c>
      <c r="L12" s="77" t="s">
        <v>195</v>
      </c>
      <c r="M12" s="76" t="s">
        <v>222</v>
      </c>
    </row>
    <row r="13" spans="2:13" ht="25.35" customHeight="1">
      <c r="B13" s="112"/>
      <c r="C13" s="113"/>
      <c r="D13" s="113"/>
      <c r="E13" s="113"/>
      <c r="F13" s="113"/>
      <c r="G13" s="114"/>
    </row>
    <row r="14" spans="2:13" ht="33.950000000000003" customHeight="1" thickBot="1">
      <c r="B14" s="115"/>
      <c r="C14" s="116"/>
      <c r="D14" s="116"/>
      <c r="E14" s="116"/>
      <c r="F14" s="116"/>
      <c r="G14" s="117"/>
    </row>
    <row r="16" spans="2:13" ht="15.75" thickBot="1"/>
    <row r="17" spans="2:7" ht="15" customHeight="1">
      <c r="B17" s="120" t="s">
        <v>223</v>
      </c>
      <c r="C17" s="121"/>
      <c r="D17" s="121"/>
      <c r="E17" s="121"/>
      <c r="F17" s="121"/>
      <c r="G17" s="122"/>
    </row>
    <row r="18" spans="2:7" ht="15" customHeight="1">
      <c r="B18" s="123"/>
      <c r="C18" s="124"/>
      <c r="D18" s="124"/>
      <c r="E18" s="124"/>
      <c r="F18" s="124"/>
      <c r="G18" s="125"/>
    </row>
    <row r="19" spans="2:7" ht="15" customHeight="1">
      <c r="B19" s="123"/>
      <c r="C19" s="124"/>
      <c r="D19" s="124"/>
      <c r="E19" s="124"/>
      <c r="F19" s="124"/>
      <c r="G19" s="125"/>
    </row>
    <row r="20" spans="2:7" ht="15" customHeight="1">
      <c r="B20" s="123"/>
      <c r="C20" s="124"/>
      <c r="D20" s="124"/>
      <c r="E20" s="124"/>
      <c r="F20" s="124"/>
      <c r="G20" s="125"/>
    </row>
    <row r="21" spans="2:7" ht="15" customHeight="1">
      <c r="B21" s="123"/>
      <c r="C21" s="124"/>
      <c r="D21" s="124"/>
      <c r="E21" s="124"/>
      <c r="F21" s="124"/>
      <c r="G21" s="125"/>
    </row>
    <row r="22" spans="2:7" ht="15" customHeight="1">
      <c r="B22" s="123"/>
      <c r="C22" s="124"/>
      <c r="D22" s="124"/>
      <c r="E22" s="124"/>
      <c r="F22" s="124"/>
      <c r="G22" s="125"/>
    </row>
    <row r="23" spans="2:7" ht="15" customHeight="1">
      <c r="B23" s="123"/>
      <c r="C23" s="124"/>
      <c r="D23" s="124"/>
      <c r="E23" s="124"/>
      <c r="F23" s="124"/>
      <c r="G23" s="125"/>
    </row>
    <row r="24" spans="2:7" ht="15" customHeight="1">
      <c r="B24" s="123"/>
      <c r="C24" s="124"/>
      <c r="D24" s="124"/>
      <c r="E24" s="124"/>
      <c r="F24" s="124"/>
      <c r="G24" s="125"/>
    </row>
    <row r="25" spans="2:7" ht="15" customHeight="1">
      <c r="B25" s="123"/>
      <c r="C25" s="124"/>
      <c r="D25" s="124"/>
      <c r="E25" s="124"/>
      <c r="F25" s="124"/>
      <c r="G25" s="125"/>
    </row>
    <row r="26" spans="2:7" ht="15" customHeight="1">
      <c r="B26" s="123"/>
      <c r="C26" s="124"/>
      <c r="D26" s="124"/>
      <c r="E26" s="124"/>
      <c r="F26" s="124"/>
      <c r="G26" s="125"/>
    </row>
    <row r="27" spans="2:7" ht="15" customHeight="1">
      <c r="B27" s="123"/>
      <c r="C27" s="124"/>
      <c r="D27" s="124"/>
      <c r="E27" s="124"/>
      <c r="F27" s="124"/>
      <c r="G27" s="125"/>
    </row>
    <row r="28" spans="2:7" ht="15" customHeight="1">
      <c r="B28" s="123"/>
      <c r="C28" s="124"/>
      <c r="D28" s="124"/>
      <c r="E28" s="124"/>
      <c r="F28" s="124"/>
      <c r="G28" s="125"/>
    </row>
    <row r="29" spans="2:7" ht="15" customHeight="1">
      <c r="B29" s="123"/>
      <c r="C29" s="124"/>
      <c r="D29" s="124"/>
      <c r="E29" s="124"/>
      <c r="F29" s="124"/>
      <c r="G29" s="125"/>
    </row>
    <row r="30" spans="2:7" ht="15" customHeight="1">
      <c r="B30" s="123"/>
      <c r="C30" s="124"/>
      <c r="D30" s="124"/>
      <c r="E30" s="124"/>
      <c r="F30" s="124"/>
      <c r="G30" s="125"/>
    </row>
    <row r="31" spans="2:7" ht="15" customHeight="1">
      <c r="B31" s="123"/>
      <c r="C31" s="124"/>
      <c r="D31" s="124"/>
      <c r="E31" s="124"/>
      <c r="F31" s="124"/>
      <c r="G31" s="125"/>
    </row>
    <row r="32" spans="2:7" ht="15" customHeight="1">
      <c r="B32" s="123"/>
      <c r="C32" s="124"/>
      <c r="D32" s="124"/>
      <c r="E32" s="124"/>
      <c r="F32" s="124"/>
      <c r="G32" s="125"/>
    </row>
    <row r="33" spans="2:7" ht="15.95" customHeight="1">
      <c r="B33" s="123"/>
      <c r="C33" s="124"/>
      <c r="D33" s="124"/>
      <c r="E33" s="124"/>
      <c r="F33" s="124"/>
      <c r="G33" s="125"/>
    </row>
    <row r="34" spans="2:7">
      <c r="B34" s="123"/>
      <c r="C34" s="124"/>
      <c r="D34" s="124"/>
      <c r="E34" s="124"/>
      <c r="F34" s="124"/>
      <c r="G34" s="125"/>
    </row>
    <row r="35" spans="2:7">
      <c r="B35" s="123"/>
      <c r="C35" s="124"/>
      <c r="D35" s="124"/>
      <c r="E35" s="124"/>
      <c r="F35" s="124"/>
      <c r="G35" s="125"/>
    </row>
    <row r="36" spans="2:7">
      <c r="B36" s="123"/>
      <c r="C36" s="124"/>
      <c r="D36" s="124"/>
      <c r="E36" s="124"/>
      <c r="F36" s="124"/>
      <c r="G36" s="125"/>
    </row>
    <row r="37" spans="2:7">
      <c r="B37" s="123"/>
      <c r="C37" s="124"/>
      <c r="D37" s="124"/>
      <c r="E37" s="124"/>
      <c r="F37" s="124"/>
      <c r="G37" s="125"/>
    </row>
    <row r="38" spans="2:7">
      <c r="B38" s="123"/>
      <c r="C38" s="124"/>
      <c r="D38" s="124"/>
      <c r="E38" s="124"/>
      <c r="F38" s="124"/>
      <c r="G38" s="125"/>
    </row>
    <row r="39" spans="2:7" ht="15.75" thickBot="1">
      <c r="B39" s="126"/>
      <c r="C39" s="127"/>
      <c r="D39" s="127"/>
      <c r="E39" s="127"/>
      <c r="F39" s="127"/>
      <c r="G39" s="128"/>
    </row>
  </sheetData>
  <mergeCells count="4">
    <mergeCell ref="B9:G14"/>
    <mergeCell ref="J9:K9"/>
    <mergeCell ref="L9:M9"/>
    <mergeCell ref="B17:G39"/>
  </mergeCells>
  <pageMargins left="0.70866141732283472" right="0.70866141732283472" top="0.74803149606299213" bottom="0.74803149606299213" header="0.31496062992125984" footer="0.31496062992125984"/>
  <pageSetup paperSize="9" scale="5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C3CF3-BFE6-4059-8E6E-31D1F886DD45}">
  <dimension ref="A1:W120"/>
  <sheetViews>
    <sheetView topLeftCell="E1" zoomScale="61" zoomScaleNormal="70" workbookViewId="0">
      <selection activeCell="U61" sqref="U61"/>
    </sheetView>
  </sheetViews>
  <sheetFormatPr defaultColWidth="27.85546875" defaultRowHeight="18.75"/>
  <cols>
    <col min="1" max="2" width="0" style="8" hidden="1" customWidth="1"/>
    <col min="3" max="3" width="6.28515625" style="8" hidden="1" customWidth="1"/>
    <col min="4" max="4" width="13.7109375" style="8" hidden="1" customWidth="1"/>
    <col min="5" max="6" width="27.85546875" style="8"/>
    <col min="7" max="7" width="27.85546875" style="10"/>
    <col min="8" max="10" width="27.85546875" style="8"/>
    <col min="11" max="11" width="27.42578125" style="8" customWidth="1"/>
    <col min="12" max="12" width="20.7109375" style="8" customWidth="1"/>
    <col min="13" max="16384" width="27.85546875" style="8"/>
  </cols>
  <sheetData>
    <row r="1" spans="1:19" ht="15" customHeight="1">
      <c r="E1" s="134"/>
      <c r="F1" s="134"/>
      <c r="G1" s="134"/>
      <c r="H1" s="134"/>
      <c r="I1" s="134"/>
    </row>
    <row r="2" spans="1:19" ht="72.599999999999994" customHeight="1">
      <c r="A2" s="9" t="s">
        <v>233</v>
      </c>
      <c r="B2" s="9" t="s">
        <v>231</v>
      </c>
      <c r="C2" s="79" t="s">
        <v>232</v>
      </c>
      <c r="D2" s="9" t="s">
        <v>234</v>
      </c>
      <c r="E2" s="132" t="s">
        <v>58</v>
      </c>
      <c r="F2" s="132"/>
      <c r="G2" s="132"/>
      <c r="H2" s="132"/>
      <c r="I2" s="133"/>
      <c r="J2" s="129" t="s">
        <v>8</v>
      </c>
      <c r="K2" s="130"/>
      <c r="L2" s="130"/>
      <c r="M2" s="131"/>
      <c r="N2" s="53" t="s">
        <v>29</v>
      </c>
      <c r="O2" s="70" t="s">
        <v>226</v>
      </c>
      <c r="P2" s="12"/>
      <c r="Q2" s="12"/>
      <c r="R2" s="12"/>
      <c r="S2" s="12"/>
    </row>
    <row r="3" spans="1:19" ht="168.6" customHeight="1">
      <c r="A3" s="12"/>
      <c r="C3" s="10"/>
      <c r="D3" s="10" t="s">
        <v>235</v>
      </c>
      <c r="E3" s="1" t="s">
        <v>201</v>
      </c>
      <c r="F3" s="1" t="s">
        <v>202</v>
      </c>
      <c r="G3" s="1" t="s">
        <v>203</v>
      </c>
      <c r="H3" s="1" t="s">
        <v>333</v>
      </c>
      <c r="I3" s="7" t="s">
        <v>332</v>
      </c>
      <c r="J3" s="2" t="s">
        <v>208</v>
      </c>
      <c r="K3" s="2" t="s">
        <v>335</v>
      </c>
      <c r="L3" s="2" t="s">
        <v>337</v>
      </c>
      <c r="M3" s="2" t="s">
        <v>334</v>
      </c>
      <c r="N3" s="3" t="s">
        <v>336</v>
      </c>
      <c r="O3" s="71" t="s">
        <v>230</v>
      </c>
      <c r="P3" s="10"/>
      <c r="Q3" s="10"/>
      <c r="R3" s="10"/>
      <c r="S3" s="10"/>
    </row>
    <row r="4" spans="1:19" ht="71.45" customHeight="1">
      <c r="A4" s="12" t="s">
        <v>233</v>
      </c>
      <c r="B4" s="10">
        <f>ROUNDUP(MONTH(O4)/3,0)</f>
        <v>2</v>
      </c>
      <c r="C4" s="10">
        <f t="shared" ref="C4:C26" si="0">YEAR(O4)</f>
        <v>2030</v>
      </c>
      <c r="D4" s="10" t="str">
        <f>CONCATENATE(A4,B4,"-",C4)</f>
        <v>Q2-2030</v>
      </c>
      <c r="E4" s="23" t="s">
        <v>86</v>
      </c>
      <c r="F4" s="23" t="s">
        <v>110</v>
      </c>
      <c r="G4" s="23" t="s">
        <v>175</v>
      </c>
      <c r="H4" s="44">
        <v>27473</v>
      </c>
      <c r="I4" s="44" t="s">
        <v>210</v>
      </c>
      <c r="J4" s="23" t="s">
        <v>88</v>
      </c>
      <c r="K4" s="44">
        <v>6</v>
      </c>
      <c r="L4" s="44"/>
      <c r="M4" s="64">
        <v>0.61</v>
      </c>
      <c r="N4" s="44">
        <v>241670</v>
      </c>
      <c r="O4" s="78">
        <v>47590</v>
      </c>
      <c r="P4" s="10"/>
      <c r="Q4" s="10"/>
      <c r="R4" s="11"/>
      <c r="S4" s="11"/>
    </row>
    <row r="5" spans="1:19" ht="71.45" customHeight="1">
      <c r="A5" s="12" t="s">
        <v>233</v>
      </c>
      <c r="B5" s="10">
        <f t="shared" ref="B5:B26" si="1">ROUNDUP(MONTH(O5)/3,0)</f>
        <v>4</v>
      </c>
      <c r="C5" s="10">
        <f t="shared" si="0"/>
        <v>2028</v>
      </c>
      <c r="D5" s="10" t="str">
        <f t="shared" ref="D5:D56" si="2">CONCATENATE(A5,B5,"-",C5)</f>
        <v>Q4-2028</v>
      </c>
      <c r="E5" s="23" t="s">
        <v>82</v>
      </c>
      <c r="F5" s="23" t="s">
        <v>110</v>
      </c>
      <c r="G5" s="23" t="s">
        <v>176</v>
      </c>
      <c r="H5" s="44">
        <v>7090</v>
      </c>
      <c r="I5" s="44" t="s">
        <v>212</v>
      </c>
      <c r="J5" s="23" t="s">
        <v>94</v>
      </c>
      <c r="K5" s="44">
        <v>7090</v>
      </c>
      <c r="L5" s="44"/>
      <c r="M5" s="64">
        <v>1</v>
      </c>
      <c r="N5" s="44">
        <v>742000</v>
      </c>
      <c r="O5" s="78">
        <v>47050</v>
      </c>
      <c r="P5" s="10"/>
      <c r="Q5" s="10"/>
      <c r="R5" s="11"/>
      <c r="S5" s="11"/>
    </row>
    <row r="6" spans="1:19" ht="71.45" customHeight="1">
      <c r="A6" s="12" t="s">
        <v>233</v>
      </c>
      <c r="B6" s="10">
        <f t="shared" si="1"/>
        <v>1</v>
      </c>
      <c r="C6" s="10">
        <f t="shared" si="0"/>
        <v>2029</v>
      </c>
      <c r="D6" s="10" t="str">
        <f t="shared" si="2"/>
        <v>Q1-2029</v>
      </c>
      <c r="E6" s="23" t="s">
        <v>102</v>
      </c>
      <c r="F6" s="23" t="s">
        <v>110</v>
      </c>
      <c r="G6" s="23" t="s">
        <v>177</v>
      </c>
      <c r="H6" s="44">
        <v>7090</v>
      </c>
      <c r="I6" s="44" t="s">
        <v>210</v>
      </c>
      <c r="J6" s="23" t="s">
        <v>94</v>
      </c>
      <c r="K6" s="44">
        <v>7090</v>
      </c>
      <c r="L6" s="44"/>
      <c r="M6" s="64">
        <v>1</v>
      </c>
      <c r="N6" s="44">
        <v>670000</v>
      </c>
      <c r="O6" s="78">
        <v>47170</v>
      </c>
      <c r="P6" s="10"/>
      <c r="Q6" s="10"/>
      <c r="R6" s="11"/>
      <c r="S6" s="11"/>
    </row>
    <row r="7" spans="1:19" ht="71.45" customHeight="1">
      <c r="A7" s="12" t="s">
        <v>233</v>
      </c>
      <c r="B7" s="10">
        <f t="shared" si="1"/>
        <v>3</v>
      </c>
      <c r="C7" s="10">
        <f t="shared" si="0"/>
        <v>2025</v>
      </c>
      <c r="D7" s="10" t="str">
        <f t="shared" si="2"/>
        <v>Q3-2025</v>
      </c>
      <c r="E7" s="23" t="s">
        <v>129</v>
      </c>
      <c r="F7" s="23" t="s">
        <v>110</v>
      </c>
      <c r="G7" s="23" t="s">
        <v>101</v>
      </c>
      <c r="H7" s="44">
        <v>5515</v>
      </c>
      <c r="I7" s="44" t="s">
        <v>210</v>
      </c>
      <c r="J7" s="23" t="s">
        <v>94</v>
      </c>
      <c r="K7" s="44">
        <v>5515</v>
      </c>
      <c r="L7" s="44"/>
      <c r="M7" s="64">
        <v>1</v>
      </c>
      <c r="N7" s="44">
        <v>612300</v>
      </c>
      <c r="O7" s="78">
        <v>45871</v>
      </c>
      <c r="P7" s="10"/>
      <c r="Q7" s="10"/>
      <c r="R7" s="11"/>
      <c r="S7" s="11"/>
    </row>
    <row r="8" spans="1:19" ht="71.45" customHeight="1">
      <c r="A8" s="12" t="s">
        <v>233</v>
      </c>
      <c r="B8" s="10">
        <f t="shared" si="1"/>
        <v>3</v>
      </c>
      <c r="C8" s="10">
        <f t="shared" si="0"/>
        <v>2026</v>
      </c>
      <c r="D8" s="10" t="str">
        <f t="shared" si="2"/>
        <v>Q3-2026</v>
      </c>
      <c r="E8" s="23" t="s">
        <v>102</v>
      </c>
      <c r="F8" s="23" t="s">
        <v>110</v>
      </c>
      <c r="G8" s="23" t="s">
        <v>105</v>
      </c>
      <c r="H8" s="44">
        <v>780</v>
      </c>
      <c r="I8" s="44" t="s">
        <v>212</v>
      </c>
      <c r="J8" s="23" t="s">
        <v>104</v>
      </c>
      <c r="K8" s="44">
        <v>780</v>
      </c>
      <c r="L8" s="44"/>
      <c r="M8" s="64">
        <v>1</v>
      </c>
      <c r="N8" s="44">
        <v>58500</v>
      </c>
      <c r="O8" s="78">
        <v>46208</v>
      </c>
      <c r="P8" s="10">
        <f t="shared" ref="P8:P39" si="3">P7-K8</f>
        <v>-780</v>
      </c>
      <c r="Q8" s="10"/>
      <c r="R8" s="11"/>
      <c r="S8" s="11"/>
    </row>
    <row r="9" spans="1:19" ht="71.45" customHeight="1">
      <c r="A9" s="12" t="s">
        <v>233</v>
      </c>
      <c r="B9" s="10">
        <f t="shared" si="1"/>
        <v>3</v>
      </c>
      <c r="C9" s="10">
        <f t="shared" si="0"/>
        <v>2026</v>
      </c>
      <c r="D9" s="10" t="str">
        <f t="shared" si="2"/>
        <v>Q3-2026</v>
      </c>
      <c r="E9" s="23" t="s">
        <v>102</v>
      </c>
      <c r="F9" s="23" t="s">
        <v>110</v>
      </c>
      <c r="G9" s="23" t="s">
        <v>109</v>
      </c>
      <c r="H9" s="44">
        <v>780</v>
      </c>
      <c r="I9" s="44" t="s">
        <v>212</v>
      </c>
      <c r="J9" s="23" t="s">
        <v>104</v>
      </c>
      <c r="K9" s="44">
        <v>780</v>
      </c>
      <c r="L9" s="44"/>
      <c r="M9" s="64">
        <v>1</v>
      </c>
      <c r="N9" s="44">
        <v>58500</v>
      </c>
      <c r="O9" s="78">
        <v>46208</v>
      </c>
      <c r="P9" s="10">
        <f t="shared" si="3"/>
        <v>-1560</v>
      </c>
      <c r="Q9" s="10"/>
      <c r="R9" s="11"/>
      <c r="S9" s="11"/>
    </row>
    <row r="10" spans="1:19" ht="71.45" customHeight="1">
      <c r="A10" s="12" t="s">
        <v>233</v>
      </c>
      <c r="B10" s="10">
        <f t="shared" si="1"/>
        <v>3</v>
      </c>
      <c r="C10" s="10">
        <f t="shared" si="0"/>
        <v>2024</v>
      </c>
      <c r="D10" s="10" t="str">
        <f t="shared" si="2"/>
        <v>Q3-2024</v>
      </c>
      <c r="E10" s="23" t="s">
        <v>102</v>
      </c>
      <c r="F10" s="23" t="s">
        <v>110</v>
      </c>
      <c r="G10" s="23" t="s">
        <v>215</v>
      </c>
      <c r="H10" s="44">
        <v>1454</v>
      </c>
      <c r="I10" s="44" t="s">
        <v>210</v>
      </c>
      <c r="J10" s="23" t="s">
        <v>77</v>
      </c>
      <c r="K10" s="44">
        <v>1454</v>
      </c>
      <c r="L10" s="91" t="s">
        <v>338</v>
      </c>
      <c r="M10" s="64">
        <v>1</v>
      </c>
      <c r="N10" s="44">
        <v>268600</v>
      </c>
      <c r="O10" s="78">
        <v>45563</v>
      </c>
      <c r="P10" s="10">
        <f t="shared" si="3"/>
        <v>-3014</v>
      </c>
      <c r="Q10" s="10"/>
      <c r="R10" s="11"/>
      <c r="S10" s="11"/>
    </row>
    <row r="11" spans="1:19" ht="71.45" customHeight="1">
      <c r="A11" s="12" t="s">
        <v>233</v>
      </c>
      <c r="B11" s="10">
        <f t="shared" si="1"/>
        <v>4</v>
      </c>
      <c r="C11" s="10">
        <f t="shared" si="0"/>
        <v>2030</v>
      </c>
      <c r="D11" s="10" t="str">
        <f t="shared" si="2"/>
        <v>Q4-2030</v>
      </c>
      <c r="E11" s="23" t="s">
        <v>82</v>
      </c>
      <c r="F11" s="23" t="s">
        <v>107</v>
      </c>
      <c r="G11" s="23" t="s">
        <v>214</v>
      </c>
      <c r="H11" s="44">
        <v>60</v>
      </c>
      <c r="I11" s="44" t="s">
        <v>212</v>
      </c>
      <c r="J11" s="23" t="s">
        <v>100</v>
      </c>
      <c r="K11" s="44">
        <v>60</v>
      </c>
      <c r="L11" s="44"/>
      <c r="M11" s="64">
        <v>1</v>
      </c>
      <c r="N11" s="44">
        <v>24600</v>
      </c>
      <c r="O11" s="78">
        <v>47813</v>
      </c>
      <c r="P11" s="10">
        <f t="shared" si="3"/>
        <v>-3074</v>
      </c>
      <c r="Q11" s="10"/>
      <c r="R11" s="11"/>
      <c r="S11" s="11"/>
    </row>
    <row r="12" spans="1:19" ht="71.45" customHeight="1">
      <c r="A12" s="12" t="s">
        <v>233</v>
      </c>
      <c r="B12" s="10">
        <f t="shared" si="1"/>
        <v>2</v>
      </c>
      <c r="C12" s="10">
        <f t="shared" si="0"/>
        <v>2032</v>
      </c>
      <c r="D12" s="10" t="str">
        <f t="shared" si="2"/>
        <v>Q2-2032</v>
      </c>
      <c r="E12" s="23" t="s">
        <v>102</v>
      </c>
      <c r="F12" s="23" t="s">
        <v>110</v>
      </c>
      <c r="G12" s="23" t="s">
        <v>115</v>
      </c>
      <c r="H12" s="44">
        <v>400</v>
      </c>
      <c r="I12" s="44" t="s">
        <v>210</v>
      </c>
      <c r="J12" s="23" t="s">
        <v>111</v>
      </c>
      <c r="K12" s="44">
        <v>400</v>
      </c>
      <c r="L12" s="44"/>
      <c r="M12" s="64">
        <v>1</v>
      </c>
      <c r="N12" s="44">
        <v>30000</v>
      </c>
      <c r="O12" s="78">
        <v>48338</v>
      </c>
      <c r="P12" s="10">
        <f t="shared" si="3"/>
        <v>-3474</v>
      </c>
      <c r="Q12" s="10"/>
      <c r="R12" s="11"/>
      <c r="S12" s="11"/>
    </row>
    <row r="13" spans="1:19" ht="71.45" customHeight="1">
      <c r="A13" s="12" t="s">
        <v>233</v>
      </c>
      <c r="B13" s="10">
        <f t="shared" si="1"/>
        <v>2</v>
      </c>
      <c r="C13" s="10">
        <f t="shared" si="0"/>
        <v>2032</v>
      </c>
      <c r="D13" s="10" t="str">
        <f t="shared" si="2"/>
        <v>Q2-2032</v>
      </c>
      <c r="E13" s="23" t="s">
        <v>169</v>
      </c>
      <c r="F13" s="23" t="s">
        <v>90</v>
      </c>
      <c r="G13" s="23" t="s">
        <v>135</v>
      </c>
      <c r="H13" s="44">
        <v>20</v>
      </c>
      <c r="I13" s="44" t="s">
        <v>310</v>
      </c>
      <c r="J13" s="23" t="s">
        <v>108</v>
      </c>
      <c r="K13" s="23">
        <v>20</v>
      </c>
      <c r="L13" s="23"/>
      <c r="M13" s="64">
        <v>1</v>
      </c>
      <c r="N13" s="23"/>
      <c r="O13" s="88">
        <v>48336</v>
      </c>
      <c r="P13" s="10">
        <f t="shared" si="3"/>
        <v>-3494</v>
      </c>
      <c r="Q13" s="10"/>
      <c r="R13" s="11"/>
      <c r="S13" s="11"/>
    </row>
    <row r="14" spans="1:19" ht="71.45" customHeight="1">
      <c r="A14" s="12" t="s">
        <v>233</v>
      </c>
      <c r="B14" s="10">
        <f t="shared" si="1"/>
        <v>2</v>
      </c>
      <c r="C14" s="10">
        <f t="shared" si="0"/>
        <v>2032</v>
      </c>
      <c r="D14" s="10" t="str">
        <f t="shared" si="2"/>
        <v>Q2-2032</v>
      </c>
      <c r="E14" s="23" t="s">
        <v>170</v>
      </c>
      <c r="F14" s="23" t="s">
        <v>90</v>
      </c>
      <c r="G14" s="23" t="s">
        <v>135</v>
      </c>
      <c r="H14" s="44">
        <v>20</v>
      </c>
      <c r="I14" s="44" t="s">
        <v>310</v>
      </c>
      <c r="J14" s="23" t="s">
        <v>108</v>
      </c>
      <c r="K14" s="23">
        <v>20</v>
      </c>
      <c r="L14" s="23"/>
      <c r="M14" s="64">
        <v>1</v>
      </c>
      <c r="N14" s="23"/>
      <c r="O14" s="88">
        <v>48336</v>
      </c>
      <c r="P14" s="10">
        <f t="shared" si="3"/>
        <v>-3514</v>
      </c>
      <c r="Q14" s="10"/>
      <c r="R14" s="11"/>
      <c r="S14" s="11"/>
    </row>
    <row r="15" spans="1:19" ht="71.45" customHeight="1">
      <c r="A15" s="12" t="s">
        <v>233</v>
      </c>
      <c r="B15" s="10">
        <f t="shared" si="1"/>
        <v>2</v>
      </c>
      <c r="C15" s="10">
        <f t="shared" si="0"/>
        <v>2032</v>
      </c>
      <c r="D15" s="10" t="str">
        <f t="shared" si="2"/>
        <v>Q2-2032</v>
      </c>
      <c r="E15" s="23" t="s">
        <v>171</v>
      </c>
      <c r="F15" s="23" t="s">
        <v>90</v>
      </c>
      <c r="G15" s="23" t="s">
        <v>135</v>
      </c>
      <c r="H15" s="44">
        <v>20</v>
      </c>
      <c r="I15" s="44" t="s">
        <v>310</v>
      </c>
      <c r="J15" s="23" t="s">
        <v>108</v>
      </c>
      <c r="K15" s="23">
        <v>20</v>
      </c>
      <c r="L15" s="23"/>
      <c r="M15" s="64">
        <v>1</v>
      </c>
      <c r="N15" s="23"/>
      <c r="O15" s="88">
        <v>48336</v>
      </c>
      <c r="P15" s="10">
        <f t="shared" si="3"/>
        <v>-3534</v>
      </c>
      <c r="Q15" s="10"/>
      <c r="R15" s="11"/>
      <c r="S15" s="11"/>
    </row>
    <row r="16" spans="1:19" ht="71.45" customHeight="1">
      <c r="A16" s="12" t="s">
        <v>233</v>
      </c>
      <c r="B16" s="10">
        <f t="shared" si="1"/>
        <v>1</v>
      </c>
      <c r="C16" s="10">
        <f t="shared" si="0"/>
        <v>1900</v>
      </c>
      <c r="D16" s="10" t="str">
        <f t="shared" si="2"/>
        <v>Q1-1900</v>
      </c>
      <c r="E16" s="23" t="s">
        <v>168</v>
      </c>
      <c r="F16" s="23" t="s">
        <v>93</v>
      </c>
      <c r="G16" s="23" t="s">
        <v>130</v>
      </c>
      <c r="H16" s="45"/>
      <c r="I16" s="23"/>
      <c r="J16" s="23" t="s">
        <v>108</v>
      </c>
      <c r="K16" s="23"/>
      <c r="L16" s="23"/>
      <c r="M16" s="23"/>
      <c r="N16" s="23"/>
      <c r="O16" s="23"/>
      <c r="P16" s="10">
        <f t="shared" si="3"/>
        <v>-3534</v>
      </c>
      <c r="Q16" s="10"/>
      <c r="R16" s="11"/>
      <c r="S16" s="11"/>
    </row>
    <row r="17" spans="1:19" ht="71.45" customHeight="1">
      <c r="A17" s="12" t="s">
        <v>233</v>
      </c>
      <c r="B17" s="10">
        <f t="shared" si="1"/>
        <v>1</v>
      </c>
      <c r="C17" s="10">
        <f t="shared" si="0"/>
        <v>1900</v>
      </c>
      <c r="D17" s="10" t="str">
        <f t="shared" si="2"/>
        <v>Q1-1900</v>
      </c>
      <c r="E17" s="23" t="s">
        <v>79</v>
      </c>
      <c r="F17" s="23" t="s">
        <v>110</v>
      </c>
      <c r="G17" s="23" t="s">
        <v>176</v>
      </c>
      <c r="H17" s="45"/>
      <c r="I17" s="23"/>
      <c r="J17" s="23"/>
      <c r="K17" s="45"/>
      <c r="L17" s="45"/>
      <c r="M17" s="23"/>
      <c r="N17" s="23"/>
      <c r="O17" s="23"/>
      <c r="P17" s="10">
        <f t="shared" si="3"/>
        <v>-3534</v>
      </c>
      <c r="Q17" s="10"/>
      <c r="R17" s="11"/>
      <c r="S17" s="11"/>
    </row>
    <row r="18" spans="1:19" ht="71.45" customHeight="1">
      <c r="A18" s="12" t="s">
        <v>233</v>
      </c>
      <c r="B18" s="10">
        <f t="shared" si="1"/>
        <v>1</v>
      </c>
      <c r="C18" s="10">
        <f t="shared" si="0"/>
        <v>1900</v>
      </c>
      <c r="D18" s="10" t="str">
        <f t="shared" si="2"/>
        <v>Q1-1900</v>
      </c>
      <c r="E18" s="23" t="s">
        <v>41</v>
      </c>
      <c r="F18" s="23"/>
      <c r="G18" s="23" t="s">
        <v>330</v>
      </c>
      <c r="H18" s="45"/>
      <c r="I18" s="23"/>
      <c r="J18" s="23" t="s">
        <v>94</v>
      </c>
      <c r="K18" s="23"/>
      <c r="L18" s="92" t="s">
        <v>339</v>
      </c>
      <c r="M18" s="23"/>
      <c r="N18" s="23"/>
      <c r="O18" s="23"/>
      <c r="P18" s="10">
        <f t="shared" si="3"/>
        <v>-3534</v>
      </c>
      <c r="Q18" s="10"/>
      <c r="R18" s="11"/>
      <c r="S18" s="11"/>
    </row>
    <row r="19" spans="1:19" ht="71.45" customHeight="1">
      <c r="A19" s="12" t="s">
        <v>233</v>
      </c>
      <c r="B19" s="10">
        <f t="shared" si="1"/>
        <v>1</v>
      </c>
      <c r="C19" s="10">
        <f t="shared" si="0"/>
        <v>1900</v>
      </c>
      <c r="D19" s="10" t="str">
        <f t="shared" si="2"/>
        <v>Q1-1900</v>
      </c>
      <c r="E19" s="23"/>
      <c r="F19" s="23"/>
      <c r="G19" s="23"/>
      <c r="H19" s="45"/>
      <c r="I19" s="23"/>
      <c r="J19" s="23"/>
      <c r="K19" s="23"/>
      <c r="L19" s="23"/>
      <c r="M19" s="23"/>
      <c r="N19" s="23"/>
      <c r="O19" s="23"/>
      <c r="P19" s="10">
        <f t="shared" si="3"/>
        <v>-3534</v>
      </c>
      <c r="Q19" s="10"/>
      <c r="R19" s="11"/>
      <c r="S19" s="11"/>
    </row>
    <row r="20" spans="1:19" ht="71.45" customHeight="1">
      <c r="A20" s="12" t="s">
        <v>233</v>
      </c>
      <c r="B20" s="10">
        <f t="shared" si="1"/>
        <v>1</v>
      </c>
      <c r="C20" s="10">
        <f t="shared" si="0"/>
        <v>1900</v>
      </c>
      <c r="D20" s="10" t="str">
        <f t="shared" si="2"/>
        <v>Q1-1900</v>
      </c>
      <c r="E20" s="23"/>
      <c r="F20" s="23"/>
      <c r="G20" s="23"/>
      <c r="H20" s="45"/>
      <c r="I20" s="23"/>
      <c r="J20" s="23"/>
      <c r="K20" s="45"/>
      <c r="L20" s="45"/>
      <c r="M20" s="23"/>
      <c r="N20" s="23"/>
      <c r="O20" s="23"/>
      <c r="P20" s="10">
        <f t="shared" si="3"/>
        <v>-3534</v>
      </c>
      <c r="Q20" s="10"/>
      <c r="R20" s="11"/>
      <c r="S20" s="11"/>
    </row>
    <row r="21" spans="1:19" ht="71.45" customHeight="1">
      <c r="A21" s="12" t="s">
        <v>233</v>
      </c>
      <c r="B21" s="10">
        <f t="shared" si="1"/>
        <v>1</v>
      </c>
      <c r="C21" s="10">
        <f t="shared" si="0"/>
        <v>1900</v>
      </c>
      <c r="D21" s="10" t="str">
        <f t="shared" si="2"/>
        <v>Q1-1900</v>
      </c>
      <c r="E21" s="23"/>
      <c r="F21" s="23"/>
      <c r="G21" s="23"/>
      <c r="H21" s="23"/>
      <c r="I21" s="23"/>
      <c r="J21" s="23"/>
      <c r="K21" s="23"/>
      <c r="L21" s="23"/>
      <c r="M21" s="23"/>
      <c r="N21" s="23"/>
      <c r="O21" s="23"/>
      <c r="P21" s="10">
        <f t="shared" si="3"/>
        <v>-3534</v>
      </c>
      <c r="Q21" s="10"/>
      <c r="R21" s="11"/>
      <c r="S21" s="11"/>
    </row>
    <row r="22" spans="1:19" ht="71.45" customHeight="1">
      <c r="A22" s="12" t="s">
        <v>233</v>
      </c>
      <c r="B22" s="10">
        <f t="shared" si="1"/>
        <v>1</v>
      </c>
      <c r="C22" s="10">
        <f t="shared" si="0"/>
        <v>1900</v>
      </c>
      <c r="D22" s="10" t="str">
        <f t="shared" si="2"/>
        <v>Q1-1900</v>
      </c>
      <c r="E22" s="23"/>
      <c r="F22" s="23"/>
      <c r="G22" s="23"/>
      <c r="H22" s="23"/>
      <c r="I22" s="23"/>
      <c r="J22" s="23"/>
      <c r="K22" s="45"/>
      <c r="L22" s="45"/>
      <c r="M22" s="23"/>
      <c r="N22" s="23"/>
      <c r="O22" s="23"/>
      <c r="P22" s="10">
        <f t="shared" si="3"/>
        <v>-3534</v>
      </c>
      <c r="Q22" s="10"/>
      <c r="R22" s="11"/>
      <c r="S22" s="11"/>
    </row>
    <row r="23" spans="1:19" ht="71.45" customHeight="1">
      <c r="A23" s="12" t="s">
        <v>233</v>
      </c>
      <c r="B23" s="10">
        <f t="shared" si="1"/>
        <v>1</v>
      </c>
      <c r="C23" s="10">
        <f t="shared" si="0"/>
        <v>1900</v>
      </c>
      <c r="D23" s="10" t="str">
        <f t="shared" si="2"/>
        <v>Q1-1900</v>
      </c>
      <c r="E23" s="23"/>
      <c r="F23" s="23"/>
      <c r="G23" s="23"/>
      <c r="H23" s="45"/>
      <c r="I23" s="23"/>
      <c r="J23" s="23"/>
      <c r="K23" s="45"/>
      <c r="L23" s="45"/>
      <c r="M23" s="23"/>
      <c r="N23" s="23"/>
      <c r="O23" s="23"/>
      <c r="P23" s="10">
        <f t="shared" si="3"/>
        <v>-3534</v>
      </c>
      <c r="Q23" s="10"/>
      <c r="R23" s="11"/>
      <c r="S23" s="11"/>
    </row>
    <row r="24" spans="1:19" ht="71.45" customHeight="1">
      <c r="A24" s="12" t="s">
        <v>233</v>
      </c>
      <c r="B24" s="10">
        <f t="shared" si="1"/>
        <v>1</v>
      </c>
      <c r="C24" s="10">
        <f t="shared" si="0"/>
        <v>1900</v>
      </c>
      <c r="D24" s="10" t="str">
        <f t="shared" si="2"/>
        <v>Q1-1900</v>
      </c>
      <c r="E24" s="23"/>
      <c r="F24" s="23"/>
      <c r="G24" s="23"/>
      <c r="H24" s="23"/>
      <c r="I24" s="23"/>
      <c r="J24" s="23"/>
      <c r="K24" s="23"/>
      <c r="L24" s="23"/>
      <c r="M24" s="23"/>
      <c r="N24" s="23"/>
      <c r="O24" s="23"/>
      <c r="P24" s="10">
        <f t="shared" si="3"/>
        <v>-3534</v>
      </c>
      <c r="Q24" s="10"/>
      <c r="R24" s="11"/>
      <c r="S24" s="11"/>
    </row>
    <row r="25" spans="1:19" ht="71.45" customHeight="1">
      <c r="A25" s="12" t="s">
        <v>233</v>
      </c>
      <c r="B25" s="10">
        <f t="shared" si="1"/>
        <v>1</v>
      </c>
      <c r="C25" s="10">
        <f t="shared" si="0"/>
        <v>1900</v>
      </c>
      <c r="D25" s="10" t="str">
        <f t="shared" si="2"/>
        <v>Q1-1900</v>
      </c>
      <c r="E25" s="23"/>
      <c r="F25" s="23"/>
      <c r="G25" s="23"/>
      <c r="H25" s="23"/>
      <c r="I25" s="23"/>
      <c r="J25" s="23"/>
      <c r="K25" s="23"/>
      <c r="L25" s="23"/>
      <c r="M25" s="23"/>
      <c r="N25" s="23"/>
      <c r="O25" s="23"/>
      <c r="P25" s="10">
        <f t="shared" si="3"/>
        <v>-3534</v>
      </c>
      <c r="Q25" s="10"/>
      <c r="R25" s="11"/>
      <c r="S25" s="11"/>
    </row>
    <row r="26" spans="1:19" ht="71.45" customHeight="1">
      <c r="A26" s="12" t="s">
        <v>233</v>
      </c>
      <c r="B26" s="10">
        <f t="shared" si="1"/>
        <v>1</v>
      </c>
      <c r="C26" s="10">
        <f t="shared" si="0"/>
        <v>1900</v>
      </c>
      <c r="D26" s="10" t="str">
        <f t="shared" si="2"/>
        <v>Q1-1900</v>
      </c>
      <c r="E26" s="23"/>
      <c r="F26" s="23"/>
      <c r="G26" s="23"/>
      <c r="H26" s="45"/>
      <c r="I26" s="23"/>
      <c r="J26" s="23"/>
      <c r="K26" s="45"/>
      <c r="L26" s="45"/>
      <c r="M26" s="23"/>
      <c r="N26" s="23"/>
      <c r="O26" s="23"/>
      <c r="P26" s="10">
        <f t="shared" si="3"/>
        <v>-3534</v>
      </c>
      <c r="Q26" s="10"/>
      <c r="R26" s="11"/>
      <c r="S26" s="11"/>
    </row>
    <row r="27" spans="1:19" ht="71.45" customHeight="1">
      <c r="A27" s="12" t="s">
        <v>233</v>
      </c>
      <c r="B27" s="10">
        <f t="shared" ref="B27:B56" si="4">ROUNDUP(MONTH(O27)/3,0)</f>
        <v>1</v>
      </c>
      <c r="C27" s="10">
        <f t="shared" ref="C27:C56" si="5">YEAR(O27)</f>
        <v>1900</v>
      </c>
      <c r="D27" s="10" t="str">
        <f t="shared" si="2"/>
        <v>Q1-1900</v>
      </c>
      <c r="E27" s="23"/>
      <c r="F27" s="23"/>
      <c r="G27" s="23"/>
      <c r="H27" s="23"/>
      <c r="I27" s="23"/>
      <c r="J27" s="23"/>
      <c r="K27" s="23"/>
      <c r="L27" s="23"/>
      <c r="M27" s="23"/>
      <c r="N27" s="23"/>
      <c r="O27" s="23"/>
      <c r="P27" s="10">
        <f t="shared" si="3"/>
        <v>-3534</v>
      </c>
      <c r="Q27" s="10"/>
      <c r="R27" s="11"/>
      <c r="S27" s="11"/>
    </row>
    <row r="28" spans="1:19" ht="71.45" customHeight="1">
      <c r="A28" s="12" t="s">
        <v>233</v>
      </c>
      <c r="B28" s="10">
        <f t="shared" si="4"/>
        <v>1</v>
      </c>
      <c r="C28" s="10">
        <f t="shared" si="5"/>
        <v>1900</v>
      </c>
      <c r="D28" s="10" t="str">
        <f t="shared" si="2"/>
        <v>Q1-1900</v>
      </c>
      <c r="E28" s="23"/>
      <c r="F28" s="23"/>
      <c r="G28" s="23"/>
      <c r="H28" s="23"/>
      <c r="I28" s="23"/>
      <c r="J28" s="23"/>
      <c r="K28" s="23"/>
      <c r="L28" s="23"/>
      <c r="M28" s="23"/>
      <c r="N28" s="23"/>
      <c r="O28" s="23"/>
      <c r="P28" s="10">
        <f t="shared" si="3"/>
        <v>-3534</v>
      </c>
      <c r="Q28" s="10"/>
      <c r="R28" s="11"/>
      <c r="S28" s="11"/>
    </row>
    <row r="29" spans="1:19" ht="71.45" customHeight="1">
      <c r="A29" s="12" t="s">
        <v>233</v>
      </c>
      <c r="B29" s="10">
        <f t="shared" si="4"/>
        <v>1</v>
      </c>
      <c r="C29" s="10">
        <f t="shared" si="5"/>
        <v>1900</v>
      </c>
      <c r="D29" s="10" t="str">
        <f t="shared" si="2"/>
        <v>Q1-1900</v>
      </c>
      <c r="E29" s="23"/>
      <c r="F29" s="23"/>
      <c r="G29" s="23"/>
      <c r="H29" s="45"/>
      <c r="I29" s="23"/>
      <c r="J29" s="23"/>
      <c r="K29" s="23"/>
      <c r="L29" s="23"/>
      <c r="M29" s="23"/>
      <c r="N29" s="23"/>
      <c r="O29" s="23"/>
      <c r="P29" s="10">
        <f t="shared" si="3"/>
        <v>-3534</v>
      </c>
      <c r="Q29" s="10"/>
      <c r="R29" s="11"/>
      <c r="S29" s="11"/>
    </row>
    <row r="30" spans="1:19" ht="71.45" customHeight="1">
      <c r="A30" s="12" t="s">
        <v>233</v>
      </c>
      <c r="B30" s="10">
        <f t="shared" si="4"/>
        <v>1</v>
      </c>
      <c r="C30" s="10">
        <f t="shared" si="5"/>
        <v>1900</v>
      </c>
      <c r="D30" s="10" t="str">
        <f t="shared" si="2"/>
        <v>Q1-1900</v>
      </c>
      <c r="E30" s="23"/>
      <c r="F30" s="23"/>
      <c r="G30" s="23"/>
      <c r="H30" s="23"/>
      <c r="I30" s="23"/>
      <c r="J30" s="23"/>
      <c r="K30" s="23"/>
      <c r="L30" s="23"/>
      <c r="M30" s="23"/>
      <c r="N30" s="23"/>
      <c r="O30" s="23"/>
      <c r="P30" s="10">
        <f t="shared" si="3"/>
        <v>-3534</v>
      </c>
      <c r="Q30" s="10"/>
      <c r="R30" s="11"/>
      <c r="S30" s="11"/>
    </row>
    <row r="31" spans="1:19" ht="71.45" customHeight="1">
      <c r="A31" s="12" t="s">
        <v>233</v>
      </c>
      <c r="B31" s="10">
        <f t="shared" si="4"/>
        <v>1</v>
      </c>
      <c r="C31" s="10">
        <f t="shared" si="5"/>
        <v>1900</v>
      </c>
      <c r="D31" s="10" t="str">
        <f t="shared" si="2"/>
        <v>Q1-1900</v>
      </c>
      <c r="E31" s="23"/>
      <c r="F31" s="23"/>
      <c r="G31" s="23"/>
      <c r="H31" s="23"/>
      <c r="I31" s="23"/>
      <c r="J31" s="23"/>
      <c r="K31" s="23"/>
      <c r="L31" s="23"/>
      <c r="M31" s="23"/>
      <c r="N31" s="23"/>
      <c r="O31" s="23"/>
      <c r="P31" s="10">
        <f t="shared" si="3"/>
        <v>-3534</v>
      </c>
      <c r="Q31" s="10"/>
      <c r="R31" s="11"/>
      <c r="S31" s="11"/>
    </row>
    <row r="32" spans="1:19" ht="71.45" customHeight="1">
      <c r="A32" s="12" t="s">
        <v>233</v>
      </c>
      <c r="B32" s="10">
        <f t="shared" si="4"/>
        <v>1</v>
      </c>
      <c r="C32" s="10">
        <f t="shared" si="5"/>
        <v>1900</v>
      </c>
      <c r="D32" s="10" t="str">
        <f t="shared" si="2"/>
        <v>Q1-1900</v>
      </c>
      <c r="E32" s="23"/>
      <c r="F32" s="23"/>
      <c r="G32" s="23"/>
      <c r="H32" s="45"/>
      <c r="I32" s="23"/>
      <c r="J32" s="23"/>
      <c r="K32" s="45"/>
      <c r="L32" s="45"/>
      <c r="M32" s="23"/>
      <c r="N32" s="23"/>
      <c r="O32" s="23"/>
      <c r="P32" s="10">
        <f t="shared" si="3"/>
        <v>-3534</v>
      </c>
      <c r="Q32" s="10"/>
      <c r="R32" s="11"/>
      <c r="S32" s="11"/>
    </row>
    <row r="33" spans="1:19" ht="71.45" customHeight="1">
      <c r="A33" s="12" t="s">
        <v>233</v>
      </c>
      <c r="B33" s="10">
        <f t="shared" si="4"/>
        <v>1</v>
      </c>
      <c r="C33" s="10">
        <f t="shared" si="5"/>
        <v>1900</v>
      </c>
      <c r="D33" s="10" t="str">
        <f t="shared" si="2"/>
        <v>Q1-1900</v>
      </c>
      <c r="E33" s="23"/>
      <c r="F33" s="23"/>
      <c r="G33" s="23"/>
      <c r="H33" s="23"/>
      <c r="I33" s="23"/>
      <c r="J33" s="23"/>
      <c r="K33" s="23"/>
      <c r="L33" s="23"/>
      <c r="M33" s="23"/>
      <c r="N33" s="23"/>
      <c r="O33" s="23"/>
      <c r="P33" s="10">
        <f t="shared" si="3"/>
        <v>-3534</v>
      </c>
      <c r="Q33" s="10"/>
      <c r="R33" s="11"/>
      <c r="S33" s="11"/>
    </row>
    <row r="34" spans="1:19" ht="71.45" customHeight="1">
      <c r="A34" s="12" t="s">
        <v>233</v>
      </c>
      <c r="B34" s="10">
        <f t="shared" si="4"/>
        <v>1</v>
      </c>
      <c r="C34" s="10">
        <f t="shared" si="5"/>
        <v>1900</v>
      </c>
      <c r="D34" s="10" t="str">
        <f t="shared" si="2"/>
        <v>Q1-1900</v>
      </c>
      <c r="E34" s="23"/>
      <c r="F34" s="23"/>
      <c r="G34" s="23"/>
      <c r="H34" s="23"/>
      <c r="I34" s="23"/>
      <c r="J34" s="23"/>
      <c r="K34" s="23"/>
      <c r="L34" s="23"/>
      <c r="M34" s="23"/>
      <c r="N34" s="23"/>
      <c r="O34" s="23"/>
      <c r="P34" s="10">
        <f t="shared" si="3"/>
        <v>-3534</v>
      </c>
      <c r="Q34" s="10"/>
      <c r="R34" s="11"/>
      <c r="S34" s="11"/>
    </row>
    <row r="35" spans="1:19" ht="71.45" customHeight="1">
      <c r="A35" s="12" t="s">
        <v>233</v>
      </c>
      <c r="B35" s="10">
        <f t="shared" si="4"/>
        <v>1</v>
      </c>
      <c r="C35" s="10">
        <f t="shared" si="5"/>
        <v>1900</v>
      </c>
      <c r="D35" s="10" t="str">
        <f t="shared" si="2"/>
        <v>Q1-1900</v>
      </c>
      <c r="E35" s="23"/>
      <c r="F35" s="23"/>
      <c r="G35" s="23"/>
      <c r="H35" s="45"/>
      <c r="I35" s="23"/>
      <c r="J35" s="23"/>
      <c r="K35" s="45"/>
      <c r="L35" s="45"/>
      <c r="M35" s="23"/>
      <c r="N35" s="23"/>
      <c r="O35" s="23"/>
      <c r="P35" s="10">
        <f t="shared" si="3"/>
        <v>-3534</v>
      </c>
      <c r="Q35" s="10"/>
      <c r="R35" s="11"/>
      <c r="S35" s="11"/>
    </row>
    <row r="36" spans="1:19" ht="71.45" customHeight="1">
      <c r="A36" s="12" t="s">
        <v>233</v>
      </c>
      <c r="B36" s="10">
        <f t="shared" si="4"/>
        <v>1</v>
      </c>
      <c r="C36" s="10">
        <f t="shared" si="5"/>
        <v>1900</v>
      </c>
      <c r="D36" s="10" t="str">
        <f t="shared" si="2"/>
        <v>Q1-1900</v>
      </c>
      <c r="E36" s="23"/>
      <c r="F36" s="23"/>
      <c r="G36" s="23"/>
      <c r="H36" s="23"/>
      <c r="I36" s="23"/>
      <c r="J36" s="23"/>
      <c r="K36" s="23"/>
      <c r="L36" s="23"/>
      <c r="M36" s="23"/>
      <c r="N36" s="23"/>
      <c r="O36" s="23"/>
      <c r="P36" s="10">
        <f t="shared" si="3"/>
        <v>-3534</v>
      </c>
      <c r="Q36" s="10"/>
      <c r="R36" s="11"/>
      <c r="S36" s="11"/>
    </row>
    <row r="37" spans="1:19" ht="71.45" customHeight="1">
      <c r="A37" s="12" t="s">
        <v>233</v>
      </c>
      <c r="B37" s="10">
        <f t="shared" si="4"/>
        <v>1</v>
      </c>
      <c r="C37" s="10">
        <f t="shared" si="5"/>
        <v>1900</v>
      </c>
      <c r="D37" s="10" t="str">
        <f t="shared" si="2"/>
        <v>Q1-1900</v>
      </c>
      <c r="E37" s="23"/>
      <c r="F37" s="23"/>
      <c r="G37" s="23"/>
      <c r="H37" s="23"/>
      <c r="I37" s="23"/>
      <c r="J37" s="23"/>
      <c r="K37" s="23"/>
      <c r="L37" s="23"/>
      <c r="M37" s="23"/>
      <c r="N37" s="23"/>
      <c r="O37" s="23"/>
      <c r="P37" s="10">
        <f t="shared" si="3"/>
        <v>-3534</v>
      </c>
      <c r="Q37" s="10"/>
      <c r="R37" s="11"/>
      <c r="S37" s="11"/>
    </row>
    <row r="38" spans="1:19" ht="71.45" customHeight="1">
      <c r="A38" s="12" t="s">
        <v>233</v>
      </c>
      <c r="B38" s="10">
        <f t="shared" si="4"/>
        <v>1</v>
      </c>
      <c r="C38" s="10">
        <f t="shared" si="5"/>
        <v>1900</v>
      </c>
      <c r="D38" s="10" t="str">
        <f t="shared" si="2"/>
        <v>Q1-1900</v>
      </c>
      <c r="E38" s="23"/>
      <c r="F38" s="23"/>
      <c r="G38" s="23"/>
      <c r="H38" s="45"/>
      <c r="I38" s="23"/>
      <c r="J38" s="23"/>
      <c r="K38" s="45"/>
      <c r="L38" s="45"/>
      <c r="M38" s="23"/>
      <c r="N38" s="23"/>
      <c r="O38" s="23"/>
      <c r="P38" s="10">
        <f t="shared" si="3"/>
        <v>-3534</v>
      </c>
      <c r="Q38" s="10"/>
      <c r="R38" s="11"/>
      <c r="S38" s="11"/>
    </row>
    <row r="39" spans="1:19" ht="71.45" customHeight="1">
      <c r="A39" s="12" t="s">
        <v>233</v>
      </c>
      <c r="B39" s="10">
        <f t="shared" si="4"/>
        <v>1</v>
      </c>
      <c r="C39" s="10">
        <f t="shared" si="5"/>
        <v>1900</v>
      </c>
      <c r="D39" s="10" t="str">
        <f t="shared" si="2"/>
        <v>Q1-1900</v>
      </c>
      <c r="E39" s="23"/>
      <c r="F39" s="23"/>
      <c r="G39" s="23"/>
      <c r="H39" s="23"/>
      <c r="I39" s="23"/>
      <c r="J39" s="23"/>
      <c r="K39" s="23"/>
      <c r="L39" s="23"/>
      <c r="M39" s="23"/>
      <c r="N39" s="23"/>
      <c r="O39" s="23"/>
      <c r="P39" s="10">
        <f t="shared" si="3"/>
        <v>-3534</v>
      </c>
      <c r="Q39" s="10"/>
      <c r="R39" s="11"/>
      <c r="S39" s="11"/>
    </row>
    <row r="40" spans="1:19" ht="71.45" customHeight="1">
      <c r="A40" s="12" t="s">
        <v>233</v>
      </c>
      <c r="B40" s="10">
        <f t="shared" si="4"/>
        <v>1</v>
      </c>
      <c r="C40" s="10">
        <f t="shared" si="5"/>
        <v>1900</v>
      </c>
      <c r="D40" s="10" t="str">
        <f t="shared" si="2"/>
        <v>Q1-1900</v>
      </c>
      <c r="E40" s="23"/>
      <c r="F40" s="23"/>
      <c r="G40" s="23"/>
      <c r="H40" s="23"/>
      <c r="I40" s="23"/>
      <c r="J40" s="23"/>
      <c r="K40" s="23"/>
      <c r="L40" s="23"/>
      <c r="M40" s="23"/>
      <c r="N40" s="23"/>
      <c r="O40" s="23"/>
      <c r="P40" s="10">
        <f t="shared" ref="P40:P56" si="6">P39-K40</f>
        <v>-3534</v>
      </c>
      <c r="Q40" s="10"/>
      <c r="R40" s="11"/>
      <c r="S40" s="11"/>
    </row>
    <row r="41" spans="1:19" ht="71.45" customHeight="1">
      <c r="A41" s="12" t="s">
        <v>233</v>
      </c>
      <c r="B41" s="10">
        <f t="shared" si="4"/>
        <v>1</v>
      </c>
      <c r="C41" s="10">
        <f t="shared" si="5"/>
        <v>1900</v>
      </c>
      <c r="D41" s="10" t="str">
        <f t="shared" si="2"/>
        <v>Q1-1900</v>
      </c>
      <c r="E41" s="23"/>
      <c r="F41" s="23"/>
      <c r="G41" s="23"/>
      <c r="H41" s="45"/>
      <c r="I41" s="23"/>
      <c r="J41" s="23"/>
      <c r="K41" s="45"/>
      <c r="L41" s="45"/>
      <c r="M41" s="23"/>
      <c r="N41" s="23"/>
      <c r="O41" s="23"/>
      <c r="P41" s="10">
        <f t="shared" si="6"/>
        <v>-3534</v>
      </c>
      <c r="Q41" s="10"/>
      <c r="R41" s="11"/>
      <c r="S41" s="11"/>
    </row>
    <row r="42" spans="1:19" ht="71.45" customHeight="1">
      <c r="A42" s="12" t="s">
        <v>233</v>
      </c>
      <c r="B42" s="10">
        <f t="shared" si="4"/>
        <v>1</v>
      </c>
      <c r="C42" s="10">
        <f t="shared" si="5"/>
        <v>1900</v>
      </c>
      <c r="D42" s="10" t="str">
        <f t="shared" si="2"/>
        <v>Q1-1900</v>
      </c>
      <c r="E42" s="23"/>
      <c r="F42" s="23"/>
      <c r="G42" s="23"/>
      <c r="H42" s="23"/>
      <c r="I42" s="23"/>
      <c r="J42" s="23"/>
      <c r="K42" s="23"/>
      <c r="L42" s="23"/>
      <c r="M42" s="23"/>
      <c r="N42" s="23"/>
      <c r="O42" s="23"/>
      <c r="P42" s="10">
        <f t="shared" si="6"/>
        <v>-3534</v>
      </c>
      <c r="Q42" s="10"/>
      <c r="R42" s="11"/>
      <c r="S42" s="11"/>
    </row>
    <row r="43" spans="1:19" ht="71.45" customHeight="1">
      <c r="A43" s="12" t="s">
        <v>233</v>
      </c>
      <c r="B43" s="10">
        <f t="shared" si="4"/>
        <v>1</v>
      </c>
      <c r="C43" s="10">
        <f t="shared" si="5"/>
        <v>1900</v>
      </c>
      <c r="D43" s="10" t="str">
        <f t="shared" si="2"/>
        <v>Q1-1900</v>
      </c>
      <c r="E43" s="23"/>
      <c r="F43" s="23"/>
      <c r="G43" s="23"/>
      <c r="H43" s="23"/>
      <c r="I43" s="23"/>
      <c r="J43" s="23"/>
      <c r="K43" s="23"/>
      <c r="L43" s="23"/>
      <c r="M43" s="23"/>
      <c r="N43" s="23"/>
      <c r="O43" s="23"/>
      <c r="P43" s="10">
        <f t="shared" si="6"/>
        <v>-3534</v>
      </c>
      <c r="Q43" s="10"/>
      <c r="R43" s="11"/>
      <c r="S43" s="11"/>
    </row>
    <row r="44" spans="1:19" ht="71.45" customHeight="1">
      <c r="A44" s="12" t="s">
        <v>233</v>
      </c>
      <c r="B44" s="10">
        <f t="shared" si="4"/>
        <v>1</v>
      </c>
      <c r="C44" s="10">
        <f t="shared" si="5"/>
        <v>1900</v>
      </c>
      <c r="D44" s="10" t="str">
        <f t="shared" si="2"/>
        <v>Q1-1900</v>
      </c>
      <c r="E44" s="23"/>
      <c r="F44" s="23"/>
      <c r="G44" s="23"/>
      <c r="H44" s="45"/>
      <c r="I44" s="23"/>
      <c r="J44" s="23"/>
      <c r="K44" s="45"/>
      <c r="L44" s="45"/>
      <c r="M44" s="23"/>
      <c r="N44" s="23"/>
      <c r="O44" s="23"/>
      <c r="P44" s="10">
        <f t="shared" si="6"/>
        <v>-3534</v>
      </c>
      <c r="Q44" s="10"/>
      <c r="R44" s="11"/>
      <c r="S44" s="11"/>
    </row>
    <row r="45" spans="1:19" ht="71.45" customHeight="1">
      <c r="A45" s="12" t="s">
        <v>233</v>
      </c>
      <c r="B45" s="10">
        <f t="shared" si="4"/>
        <v>1</v>
      </c>
      <c r="C45" s="10">
        <f t="shared" si="5"/>
        <v>1900</v>
      </c>
      <c r="D45" s="10" t="str">
        <f t="shared" si="2"/>
        <v>Q1-1900</v>
      </c>
      <c r="E45" s="23"/>
      <c r="F45" s="23"/>
      <c r="G45" s="23"/>
      <c r="H45" s="23"/>
      <c r="I45" s="23"/>
      <c r="J45" s="23"/>
      <c r="K45" s="23"/>
      <c r="L45" s="23"/>
      <c r="M45" s="23"/>
      <c r="N45" s="23"/>
      <c r="O45" s="23"/>
      <c r="P45" s="10">
        <f t="shared" si="6"/>
        <v>-3534</v>
      </c>
      <c r="Q45" s="10"/>
      <c r="R45" s="11"/>
      <c r="S45" s="11"/>
    </row>
    <row r="46" spans="1:19" ht="71.45" customHeight="1">
      <c r="A46" s="12" t="s">
        <v>233</v>
      </c>
      <c r="B46" s="10">
        <f t="shared" si="4"/>
        <v>1</v>
      </c>
      <c r="C46" s="10">
        <f t="shared" si="5"/>
        <v>1900</v>
      </c>
      <c r="D46" s="10" t="str">
        <f t="shared" si="2"/>
        <v>Q1-1900</v>
      </c>
      <c r="E46" s="23"/>
      <c r="F46" s="23"/>
      <c r="G46" s="23"/>
      <c r="H46" s="23"/>
      <c r="I46" s="23"/>
      <c r="J46" s="23"/>
      <c r="K46" s="23"/>
      <c r="L46" s="23"/>
      <c r="M46" s="23"/>
      <c r="N46" s="23"/>
      <c r="O46" s="23"/>
      <c r="P46" s="10">
        <f t="shared" si="6"/>
        <v>-3534</v>
      </c>
      <c r="Q46" s="10"/>
      <c r="R46" s="11"/>
      <c r="S46" s="11"/>
    </row>
    <row r="47" spans="1:19" ht="71.45" customHeight="1">
      <c r="A47" s="12" t="s">
        <v>233</v>
      </c>
      <c r="B47" s="10">
        <f t="shared" si="4"/>
        <v>1</v>
      </c>
      <c r="C47" s="10">
        <f t="shared" si="5"/>
        <v>1900</v>
      </c>
      <c r="D47" s="10" t="str">
        <f t="shared" si="2"/>
        <v>Q1-1900</v>
      </c>
      <c r="E47" s="23"/>
      <c r="F47" s="23"/>
      <c r="G47" s="23"/>
      <c r="H47" s="45"/>
      <c r="I47" s="23"/>
      <c r="J47" s="23"/>
      <c r="K47" s="45"/>
      <c r="L47" s="45"/>
      <c r="M47" s="23"/>
      <c r="N47" s="23"/>
      <c r="O47" s="23"/>
      <c r="P47" s="10">
        <f t="shared" si="6"/>
        <v>-3534</v>
      </c>
      <c r="Q47" s="10"/>
      <c r="R47" s="11"/>
      <c r="S47" s="11"/>
    </row>
    <row r="48" spans="1:19" ht="71.45" customHeight="1">
      <c r="A48" s="12" t="s">
        <v>233</v>
      </c>
      <c r="B48" s="10">
        <f t="shared" si="4"/>
        <v>1</v>
      </c>
      <c r="C48" s="10">
        <f t="shared" si="5"/>
        <v>1900</v>
      </c>
      <c r="D48" s="10" t="str">
        <f t="shared" si="2"/>
        <v>Q1-1900</v>
      </c>
      <c r="E48" s="23"/>
      <c r="F48" s="23"/>
      <c r="G48" s="23"/>
      <c r="H48" s="23"/>
      <c r="I48" s="23"/>
      <c r="J48" s="23"/>
      <c r="K48" s="23"/>
      <c r="L48" s="23"/>
      <c r="M48" s="23"/>
      <c r="N48" s="23"/>
      <c r="O48" s="23"/>
      <c r="P48" s="10">
        <f t="shared" si="6"/>
        <v>-3534</v>
      </c>
      <c r="Q48" s="10"/>
      <c r="R48" s="11"/>
      <c r="S48" s="11"/>
    </row>
    <row r="49" spans="1:23" ht="71.45" customHeight="1">
      <c r="A49" s="12" t="s">
        <v>233</v>
      </c>
      <c r="B49" s="10">
        <f t="shared" si="4"/>
        <v>1</v>
      </c>
      <c r="C49" s="10">
        <f t="shared" si="5"/>
        <v>1900</v>
      </c>
      <c r="D49" s="10" t="str">
        <f t="shared" si="2"/>
        <v>Q1-1900</v>
      </c>
      <c r="E49" s="23"/>
      <c r="F49" s="23"/>
      <c r="G49" s="23"/>
      <c r="H49" s="23"/>
      <c r="I49" s="23"/>
      <c r="J49" s="23"/>
      <c r="K49" s="23"/>
      <c r="L49" s="23"/>
      <c r="M49" s="23"/>
      <c r="N49" s="23"/>
      <c r="O49" s="23"/>
      <c r="P49" s="10">
        <f t="shared" si="6"/>
        <v>-3534</v>
      </c>
      <c r="Q49" s="10"/>
      <c r="R49" s="11"/>
      <c r="S49" s="11"/>
    </row>
    <row r="50" spans="1:23" ht="71.45" customHeight="1">
      <c r="A50" s="12" t="s">
        <v>233</v>
      </c>
      <c r="B50" s="10">
        <f t="shared" si="4"/>
        <v>1</v>
      </c>
      <c r="C50" s="10">
        <f t="shared" si="5"/>
        <v>1900</v>
      </c>
      <c r="D50" s="10" t="str">
        <f t="shared" si="2"/>
        <v>Q1-1900</v>
      </c>
      <c r="E50" s="23"/>
      <c r="F50" s="23"/>
      <c r="G50" s="23"/>
      <c r="H50" s="45"/>
      <c r="I50" s="23"/>
      <c r="J50" s="23"/>
      <c r="K50" s="45"/>
      <c r="L50" s="45"/>
      <c r="M50" s="23"/>
      <c r="N50" s="23"/>
      <c r="O50" s="23"/>
      <c r="P50" s="10">
        <f t="shared" si="6"/>
        <v>-3534</v>
      </c>
      <c r="Q50" s="10"/>
      <c r="R50" s="11"/>
      <c r="S50" s="11"/>
    </row>
    <row r="51" spans="1:23" ht="71.45" customHeight="1">
      <c r="A51" s="12" t="s">
        <v>233</v>
      </c>
      <c r="B51" s="10">
        <f t="shared" si="4"/>
        <v>1</v>
      </c>
      <c r="C51" s="10">
        <f t="shared" si="5"/>
        <v>1900</v>
      </c>
      <c r="D51" s="10" t="str">
        <f t="shared" si="2"/>
        <v>Q1-1900</v>
      </c>
      <c r="E51" s="23"/>
      <c r="F51" s="23"/>
      <c r="G51" s="23"/>
      <c r="H51" s="23"/>
      <c r="I51" s="23"/>
      <c r="J51" s="23"/>
      <c r="K51" s="23"/>
      <c r="L51" s="23"/>
      <c r="M51" s="23"/>
      <c r="N51" s="23"/>
      <c r="O51" s="23"/>
      <c r="P51" s="10">
        <f t="shared" si="6"/>
        <v>-3534</v>
      </c>
      <c r="Q51" s="10"/>
      <c r="R51" s="11"/>
      <c r="S51" s="11"/>
    </row>
    <row r="52" spans="1:23" ht="71.45" customHeight="1">
      <c r="A52" s="12" t="s">
        <v>233</v>
      </c>
      <c r="B52" s="10">
        <f t="shared" si="4"/>
        <v>1</v>
      </c>
      <c r="C52" s="10">
        <f t="shared" si="5"/>
        <v>1900</v>
      </c>
      <c r="D52" s="10" t="str">
        <f t="shared" si="2"/>
        <v>Q1-1900</v>
      </c>
      <c r="E52" s="23"/>
      <c r="F52" s="23"/>
      <c r="G52" s="23"/>
      <c r="H52" s="23"/>
      <c r="I52" s="23"/>
      <c r="J52" s="23"/>
      <c r="K52" s="23"/>
      <c r="L52" s="23"/>
      <c r="M52" s="23"/>
      <c r="N52" s="23"/>
      <c r="O52" s="23"/>
      <c r="P52" s="10">
        <f t="shared" si="6"/>
        <v>-3534</v>
      </c>
      <c r="Q52" s="10"/>
      <c r="R52" s="11"/>
      <c r="S52" s="11"/>
    </row>
    <row r="53" spans="1:23" ht="71.45" customHeight="1">
      <c r="A53" s="12" t="s">
        <v>233</v>
      </c>
      <c r="B53" s="10">
        <f t="shared" si="4"/>
        <v>1</v>
      </c>
      <c r="C53" s="10">
        <f t="shared" si="5"/>
        <v>1900</v>
      </c>
      <c r="D53" s="10" t="str">
        <f t="shared" si="2"/>
        <v>Q1-1900</v>
      </c>
      <c r="E53" s="23"/>
      <c r="F53" s="23"/>
      <c r="G53" s="23"/>
      <c r="H53" s="45"/>
      <c r="I53" s="23"/>
      <c r="J53" s="23"/>
      <c r="K53" s="23"/>
      <c r="L53" s="23"/>
      <c r="M53" s="23"/>
      <c r="N53" s="23"/>
      <c r="O53" s="23"/>
      <c r="P53" s="10">
        <f t="shared" si="6"/>
        <v>-3534</v>
      </c>
      <c r="Q53" s="10"/>
      <c r="R53" s="11"/>
      <c r="S53" s="11"/>
    </row>
    <row r="54" spans="1:23" ht="71.45" customHeight="1">
      <c r="A54" s="12" t="s">
        <v>233</v>
      </c>
      <c r="B54" s="10">
        <f t="shared" si="4"/>
        <v>1</v>
      </c>
      <c r="C54" s="10">
        <f t="shared" si="5"/>
        <v>1900</v>
      </c>
      <c r="D54" s="10" t="str">
        <f t="shared" si="2"/>
        <v>Q1-1900</v>
      </c>
      <c r="E54" s="23"/>
      <c r="F54" s="23"/>
      <c r="G54" s="23"/>
      <c r="H54" s="23"/>
      <c r="I54" s="23"/>
      <c r="J54" s="23"/>
      <c r="K54" s="23"/>
      <c r="L54" s="23"/>
      <c r="M54" s="23"/>
      <c r="N54" s="23"/>
      <c r="O54" s="23"/>
      <c r="P54" s="10">
        <f t="shared" si="6"/>
        <v>-3534</v>
      </c>
      <c r="Q54" s="10"/>
      <c r="R54" s="11"/>
      <c r="S54" s="11"/>
    </row>
    <row r="55" spans="1:23" ht="71.45" customHeight="1">
      <c r="A55" s="12" t="s">
        <v>233</v>
      </c>
      <c r="B55" s="10">
        <f t="shared" si="4"/>
        <v>1</v>
      </c>
      <c r="C55" s="10">
        <f t="shared" si="5"/>
        <v>1900</v>
      </c>
      <c r="D55" s="10" t="str">
        <f t="shared" si="2"/>
        <v>Q1-1900</v>
      </c>
      <c r="E55" s="23"/>
      <c r="F55" s="23"/>
      <c r="G55" s="23"/>
      <c r="H55" s="23"/>
      <c r="I55" s="23"/>
      <c r="J55" s="23"/>
      <c r="K55" s="23"/>
      <c r="L55" s="23"/>
      <c r="M55" s="23"/>
      <c r="N55" s="23"/>
      <c r="O55" s="23"/>
      <c r="P55" s="10">
        <f t="shared" si="6"/>
        <v>-3534</v>
      </c>
      <c r="Q55" s="10"/>
      <c r="R55" s="11"/>
      <c r="S55" s="11"/>
    </row>
    <row r="56" spans="1:23" ht="71.45" customHeight="1">
      <c r="A56" s="12" t="s">
        <v>233</v>
      </c>
      <c r="B56" s="10">
        <f t="shared" si="4"/>
        <v>1</v>
      </c>
      <c r="C56" s="10">
        <f t="shared" si="5"/>
        <v>1900</v>
      </c>
      <c r="D56" s="10" t="str">
        <f t="shared" si="2"/>
        <v>Q1-1900</v>
      </c>
      <c r="E56" s="23"/>
      <c r="F56" s="23"/>
      <c r="G56" s="23"/>
      <c r="H56" s="23"/>
      <c r="I56" s="23"/>
      <c r="J56" s="23"/>
      <c r="K56" s="23"/>
      <c r="L56" s="23"/>
      <c r="M56" s="23"/>
      <c r="N56" s="23"/>
      <c r="O56" s="23"/>
      <c r="P56" s="10">
        <f t="shared" si="6"/>
        <v>-3534</v>
      </c>
      <c r="Q56" s="10"/>
      <c r="T56" s="12"/>
      <c r="U56" s="12"/>
      <c r="V56" s="12"/>
      <c r="W56" s="12"/>
    </row>
    <row r="57" spans="1:23" ht="37.5">
      <c r="T57" s="10" t="s">
        <v>73</v>
      </c>
      <c r="U57" s="10" t="s">
        <v>74</v>
      </c>
      <c r="V57" s="10" t="s">
        <v>75</v>
      </c>
      <c r="W57" s="10" t="s">
        <v>76</v>
      </c>
    </row>
    <row r="58" spans="1:23">
      <c r="K58" s="8">
        <f>SUM(K4:K56)</f>
        <v>23235</v>
      </c>
      <c r="N58" s="8">
        <f>SUM(N4:N56)</f>
        <v>2706170</v>
      </c>
      <c r="T58" s="8" t="s">
        <v>77</v>
      </c>
      <c r="U58" s="8" t="s">
        <v>78</v>
      </c>
      <c r="V58" s="8" t="s">
        <v>341</v>
      </c>
      <c r="W58" s="8" t="s">
        <v>80</v>
      </c>
    </row>
    <row r="59" spans="1:23" ht="37.5">
      <c r="T59" s="10" t="s">
        <v>42</v>
      </c>
      <c r="U59" s="10" t="s">
        <v>81</v>
      </c>
      <c r="V59" s="10" t="s">
        <v>82</v>
      </c>
      <c r="W59" s="10" t="s">
        <v>83</v>
      </c>
    </row>
    <row r="60" spans="1:23" ht="37.5">
      <c r="T60" s="10" t="s">
        <v>84</v>
      </c>
      <c r="U60" s="10" t="s">
        <v>85</v>
      </c>
      <c r="V60" s="10" t="s">
        <v>86</v>
      </c>
      <c r="W60" s="10" t="s">
        <v>87</v>
      </c>
    </row>
    <row r="61" spans="1:23" ht="56.25">
      <c r="T61" s="10" t="s">
        <v>88</v>
      </c>
      <c r="U61" s="10" t="s">
        <v>330</v>
      </c>
      <c r="V61" s="10" t="s">
        <v>89</v>
      </c>
      <c r="W61" s="10" t="s">
        <v>90</v>
      </c>
    </row>
    <row r="62" spans="1:23" ht="37.5">
      <c r="T62" s="10" t="s">
        <v>91</v>
      </c>
      <c r="U62" s="10" t="s">
        <v>331</v>
      </c>
      <c r="V62" s="10" t="s">
        <v>125</v>
      </c>
      <c r="W62" s="10" t="s">
        <v>93</v>
      </c>
    </row>
    <row r="63" spans="1:23" ht="75">
      <c r="T63" s="10" t="s">
        <v>94</v>
      </c>
      <c r="U63" s="10" t="s">
        <v>175</v>
      </c>
      <c r="V63" s="10" t="s">
        <v>127</v>
      </c>
      <c r="W63" s="10" t="s">
        <v>96</v>
      </c>
    </row>
    <row r="64" spans="1:23" ht="37.5">
      <c r="T64" s="10" t="s">
        <v>97</v>
      </c>
      <c r="U64" s="10" t="s">
        <v>176</v>
      </c>
      <c r="V64" s="10" t="s">
        <v>129</v>
      </c>
      <c r="W64" s="10" t="s">
        <v>99</v>
      </c>
    </row>
    <row r="65" spans="20:23" ht="37.5">
      <c r="T65" s="10" t="s">
        <v>100</v>
      </c>
      <c r="U65" s="10" t="s">
        <v>177</v>
      </c>
      <c r="V65" s="10" t="s">
        <v>41</v>
      </c>
      <c r="W65" s="10" t="s">
        <v>103</v>
      </c>
    </row>
    <row r="66" spans="20:23" ht="150">
      <c r="T66" s="10" t="s">
        <v>104</v>
      </c>
      <c r="U66" s="10" t="s">
        <v>204</v>
      </c>
      <c r="V66" s="10" t="s">
        <v>132</v>
      </c>
      <c r="W66" s="10" t="s">
        <v>107</v>
      </c>
    </row>
    <row r="67" spans="20:23" ht="56.25">
      <c r="T67" s="10" t="s">
        <v>108</v>
      </c>
      <c r="U67" s="10" t="s">
        <v>101</v>
      </c>
      <c r="V67" s="10" t="s">
        <v>134</v>
      </c>
      <c r="W67" s="10" t="s">
        <v>110</v>
      </c>
    </row>
    <row r="68" spans="20:23" ht="37.5">
      <c r="T68" s="10" t="s">
        <v>111</v>
      </c>
      <c r="U68" s="10" t="s">
        <v>105</v>
      </c>
      <c r="V68" s="10" t="s">
        <v>136</v>
      </c>
      <c r="W68" s="10" t="s">
        <v>114</v>
      </c>
    </row>
    <row r="69" spans="20:23" ht="37.5">
      <c r="T69" s="10"/>
      <c r="U69" s="10" t="s">
        <v>109</v>
      </c>
      <c r="V69" s="10" t="s">
        <v>138</v>
      </c>
      <c r="W69" s="10" t="s">
        <v>117</v>
      </c>
    </row>
    <row r="70" spans="20:23" ht="56.25">
      <c r="T70" s="10"/>
      <c r="U70" s="10" t="s">
        <v>215</v>
      </c>
      <c r="V70" s="10" t="s">
        <v>140</v>
      </c>
      <c r="W70" s="10" t="s">
        <v>120</v>
      </c>
    </row>
    <row r="71" spans="20:23" ht="56.25">
      <c r="T71" s="10"/>
      <c r="U71" s="10" t="s">
        <v>214</v>
      </c>
      <c r="V71" s="10" t="s">
        <v>142</v>
      </c>
      <c r="W71" s="10" t="s">
        <v>123</v>
      </c>
    </row>
    <row r="72" spans="20:23" ht="56.25">
      <c r="T72" s="10"/>
      <c r="U72" s="10" t="s">
        <v>115</v>
      </c>
      <c r="V72" s="10" t="s">
        <v>144</v>
      </c>
      <c r="W72" s="10"/>
    </row>
    <row r="73" spans="20:23" ht="37.5">
      <c r="T73" s="10"/>
      <c r="U73" s="10" t="s">
        <v>118</v>
      </c>
      <c r="V73" s="10" t="s">
        <v>146</v>
      </c>
      <c r="W73" s="10"/>
    </row>
    <row r="74" spans="20:23" ht="37.5">
      <c r="T74" s="10"/>
      <c r="U74" s="10" t="s">
        <v>121</v>
      </c>
      <c r="V74" s="10" t="s">
        <v>148</v>
      </c>
      <c r="W74" s="10"/>
    </row>
    <row r="75" spans="20:23" ht="56.25">
      <c r="T75" s="10"/>
      <c r="U75" s="10" t="s">
        <v>124</v>
      </c>
      <c r="V75" s="10" t="s">
        <v>150</v>
      </c>
      <c r="W75" s="10"/>
    </row>
    <row r="76" spans="20:23" ht="37.5">
      <c r="T76" s="10"/>
      <c r="U76" s="10" t="s">
        <v>126</v>
      </c>
      <c r="V76" s="10" t="s">
        <v>152</v>
      </c>
      <c r="W76" s="10"/>
    </row>
    <row r="77" spans="20:23" ht="56.25">
      <c r="T77" s="10"/>
      <c r="U77" s="10" t="s">
        <v>340</v>
      </c>
      <c r="V77" s="10" t="s">
        <v>154</v>
      </c>
      <c r="W77" s="10"/>
    </row>
    <row r="78" spans="20:23" ht="56.25">
      <c r="T78" s="10"/>
      <c r="U78" s="10" t="s">
        <v>130</v>
      </c>
      <c r="V78" s="10" t="s">
        <v>156</v>
      </c>
      <c r="W78" s="10"/>
    </row>
    <row r="79" spans="20:23" ht="37.5">
      <c r="T79" s="10"/>
      <c r="U79" s="10" t="s">
        <v>131</v>
      </c>
      <c r="V79" s="10" t="s">
        <v>157</v>
      </c>
      <c r="W79" s="10"/>
    </row>
    <row r="80" spans="20:23" ht="56.25">
      <c r="T80" s="10"/>
      <c r="U80" s="10" t="s">
        <v>133</v>
      </c>
      <c r="V80" s="10" t="s">
        <v>158</v>
      </c>
      <c r="W80" s="10"/>
    </row>
    <row r="81" spans="20:23">
      <c r="T81" s="10"/>
      <c r="U81" s="10" t="s">
        <v>135</v>
      </c>
      <c r="V81" s="10" t="s">
        <v>159</v>
      </c>
      <c r="W81" s="10"/>
    </row>
    <row r="82" spans="20:23">
      <c r="T82" s="10"/>
      <c r="U82" s="10" t="s">
        <v>137</v>
      </c>
      <c r="V82" s="10" t="s">
        <v>160</v>
      </c>
      <c r="W82" s="10"/>
    </row>
    <row r="83" spans="20:23" ht="37.5">
      <c r="T83" s="10"/>
      <c r="U83" s="10" t="s">
        <v>139</v>
      </c>
      <c r="V83" s="10" t="s">
        <v>161</v>
      </c>
      <c r="W83" s="10"/>
    </row>
    <row r="84" spans="20:23" ht="37.5">
      <c r="T84" s="10"/>
      <c r="U84" s="10" t="s">
        <v>141</v>
      </c>
      <c r="V84" s="10" t="s">
        <v>162</v>
      </c>
      <c r="W84" s="10"/>
    </row>
    <row r="85" spans="20:23" ht="37.5">
      <c r="T85" s="10"/>
      <c r="U85" s="10" t="s">
        <v>143</v>
      </c>
      <c r="V85" s="10" t="s">
        <v>163</v>
      </c>
      <c r="W85" s="10"/>
    </row>
    <row r="86" spans="20:23" ht="37.5">
      <c r="T86" s="10"/>
      <c r="U86" s="10" t="s">
        <v>145</v>
      </c>
      <c r="V86" s="10" t="s">
        <v>164</v>
      </c>
      <c r="W86" s="10"/>
    </row>
    <row r="87" spans="20:23" ht="37.5">
      <c r="T87" s="10"/>
      <c r="U87" s="10" t="s">
        <v>147</v>
      </c>
      <c r="V87" s="10" t="s">
        <v>165</v>
      </c>
      <c r="W87" s="10"/>
    </row>
    <row r="88" spans="20:23" ht="37.5">
      <c r="T88" s="10"/>
      <c r="U88" s="10" t="s">
        <v>149</v>
      </c>
      <c r="V88" s="10" t="s">
        <v>166</v>
      </c>
      <c r="W88" s="10"/>
    </row>
    <row r="89" spans="20:23" ht="56.25">
      <c r="T89" s="10"/>
      <c r="U89" s="10" t="s">
        <v>151</v>
      </c>
      <c r="V89" s="10" t="s">
        <v>167</v>
      </c>
      <c r="W89" s="10"/>
    </row>
    <row r="90" spans="20:23" ht="37.5">
      <c r="T90" s="10"/>
      <c r="U90" s="10" t="s">
        <v>153</v>
      </c>
      <c r="V90" s="10" t="s">
        <v>168</v>
      </c>
      <c r="W90" s="10"/>
    </row>
    <row r="91" spans="20:23" ht="56.25">
      <c r="T91" s="10"/>
      <c r="U91" s="10" t="s">
        <v>155</v>
      </c>
      <c r="V91" s="10" t="s">
        <v>169</v>
      </c>
      <c r="W91" s="10"/>
    </row>
    <row r="92" spans="20:23">
      <c r="T92" s="10"/>
      <c r="U92" s="10"/>
      <c r="V92" s="10" t="s">
        <v>170</v>
      </c>
      <c r="W92" s="10"/>
    </row>
    <row r="93" spans="20:23">
      <c r="T93" s="10"/>
      <c r="U93" s="10"/>
      <c r="V93" s="10" t="s">
        <v>171</v>
      </c>
      <c r="W93" s="10"/>
    </row>
    <row r="94" spans="20:23">
      <c r="T94" s="10"/>
      <c r="U94" s="10"/>
      <c r="V94" s="10" t="s">
        <v>172</v>
      </c>
      <c r="W94" s="10"/>
    </row>
    <row r="95" spans="20:23">
      <c r="T95" s="10"/>
      <c r="U95" s="10"/>
      <c r="V95" s="10" t="s">
        <v>173</v>
      </c>
      <c r="W95" s="10"/>
    </row>
    <row r="96" spans="20:23">
      <c r="T96" s="10"/>
      <c r="U96" s="10"/>
      <c r="V96" s="10"/>
      <c r="W96" s="10"/>
    </row>
    <row r="97" spans="20:23">
      <c r="T97" s="10"/>
      <c r="U97" s="10"/>
      <c r="V97" s="10"/>
      <c r="W97" s="10"/>
    </row>
    <row r="98" spans="20:23">
      <c r="T98" s="10"/>
      <c r="U98" s="10"/>
      <c r="W98" s="10"/>
    </row>
    <row r="99" spans="20:23">
      <c r="T99" s="10"/>
      <c r="U99" s="10"/>
      <c r="V99" s="11"/>
      <c r="W99" s="10"/>
    </row>
    <row r="100" spans="20:23">
      <c r="T100" s="10"/>
      <c r="U100" s="10"/>
      <c r="V100" s="11"/>
      <c r="W100" s="10"/>
    </row>
    <row r="101" spans="20:23">
      <c r="T101" s="10"/>
      <c r="U101" s="10"/>
      <c r="V101" s="11"/>
      <c r="W101" s="10"/>
    </row>
    <row r="102" spans="20:23">
      <c r="T102" s="10"/>
      <c r="U102" s="10"/>
      <c r="V102" s="11"/>
      <c r="W102" s="10"/>
    </row>
    <row r="103" spans="20:23">
      <c r="T103" s="10"/>
      <c r="U103" s="10"/>
      <c r="V103" s="11"/>
      <c r="W103" s="10"/>
    </row>
    <row r="104" spans="20:23">
      <c r="T104" s="10"/>
      <c r="U104" s="10"/>
      <c r="V104" s="11"/>
      <c r="W104" s="10"/>
    </row>
    <row r="105" spans="20:23">
      <c r="T105" s="10"/>
      <c r="U105" s="10"/>
      <c r="V105" s="11"/>
      <c r="W105" s="10"/>
    </row>
    <row r="106" spans="20:23">
      <c r="T106" s="10"/>
      <c r="U106" s="10"/>
      <c r="V106" s="11"/>
      <c r="W106" s="10"/>
    </row>
    <row r="107" spans="20:23">
      <c r="T107" s="10"/>
      <c r="U107" s="10"/>
      <c r="V107" s="11"/>
      <c r="W107" s="10"/>
    </row>
    <row r="108" spans="20:23">
      <c r="U108" s="10"/>
      <c r="V108" s="11"/>
    </row>
    <row r="109" spans="20:23">
      <c r="T109" s="11"/>
      <c r="U109" s="10"/>
      <c r="W109" s="11"/>
    </row>
    <row r="110" spans="20:23">
      <c r="T110" s="11"/>
      <c r="W110" s="11"/>
    </row>
    <row r="111" spans="20:23">
      <c r="T111" s="11"/>
      <c r="U111" s="11"/>
      <c r="W111" s="11"/>
    </row>
    <row r="112" spans="20:23">
      <c r="T112" s="11"/>
      <c r="U112" s="11"/>
      <c r="W112" s="11"/>
    </row>
    <row r="113" spans="20:23">
      <c r="T113" s="11"/>
      <c r="U113" s="11"/>
      <c r="W113" s="11"/>
    </row>
    <row r="114" spans="20:23">
      <c r="T114" s="11"/>
      <c r="U114" s="11"/>
      <c r="W114" s="11"/>
    </row>
    <row r="115" spans="20:23">
      <c r="T115" s="11"/>
      <c r="U115" s="11"/>
      <c r="W115" s="11"/>
    </row>
    <row r="116" spans="20:23">
      <c r="T116" s="11"/>
      <c r="U116" s="11"/>
      <c r="W116" s="11"/>
    </row>
    <row r="117" spans="20:23">
      <c r="T117" s="11"/>
      <c r="U117" s="11"/>
      <c r="W117" s="11"/>
    </row>
    <row r="118" spans="20:23">
      <c r="T118" s="11"/>
      <c r="U118" s="11"/>
      <c r="W118" s="11"/>
    </row>
    <row r="119" spans="20:23">
      <c r="U119" s="11"/>
    </row>
    <row r="120" spans="20:23">
      <c r="U120" s="11"/>
    </row>
  </sheetData>
  <mergeCells count="3">
    <mergeCell ref="J2:M2"/>
    <mergeCell ref="E2:I2"/>
    <mergeCell ref="E1:I1"/>
  </mergeCells>
  <phoneticPr fontId="1" type="noConversion"/>
  <dataValidations count="5">
    <dataValidation type="list" allowBlank="1" showInputMessage="1" showErrorMessage="1" sqref="F4:F56" xr:uid="{322F7CEF-D98D-46F0-80CF-E45DF707BE41}">
      <formula1>$W$58:$W$75</formula1>
    </dataValidation>
    <dataValidation type="list" allowBlank="1" showInputMessage="1" showErrorMessage="1" sqref="J4:J56" xr:uid="{E72FCB9A-91FF-498B-8265-DC1897EC75E7}">
      <formula1>$T$58:$T$72</formula1>
    </dataValidation>
    <dataValidation type="list" allowBlank="1" showInputMessage="1" showErrorMessage="1" sqref="F4:F56" xr:uid="{25176635-92A3-4854-9C8E-B67D6AD3AE28}">
      <formula1>$W$61:$W$75</formula1>
    </dataValidation>
    <dataValidation type="list" allowBlank="1" showInputMessage="1" showErrorMessage="1" sqref="G4:G56" xr:uid="{3321B255-EED9-4B98-9A0B-E36E251C8C58}">
      <formula1>$U$58:$U$96</formula1>
    </dataValidation>
    <dataValidation type="list" allowBlank="1" showInputMessage="1" showErrorMessage="1" sqref="E4:E56" xr:uid="{ADCC7C39-05E3-48BF-AE8C-B56385AC9C89}">
      <formula1>$V$58:$V$101</formula1>
    </dataValidation>
  </dataValidations>
  <hyperlinks>
    <hyperlink ref="L10" r:id="rId1" xr:uid="{FC3563C1-4832-4A84-941A-DA5A3D3018C7}"/>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5CEC4-4FEF-4C43-A125-C8D78D111D95}">
  <dimension ref="A1:E39"/>
  <sheetViews>
    <sheetView zoomScale="86" zoomScaleNormal="119" workbookViewId="0">
      <selection activeCell="C38" sqref="C38"/>
    </sheetView>
  </sheetViews>
  <sheetFormatPr defaultColWidth="34.85546875" defaultRowHeight="18.75"/>
  <cols>
    <col min="1" max="1" width="40.85546875" style="10" customWidth="1"/>
    <col min="2" max="2" width="44.28515625" style="10" customWidth="1"/>
    <col min="3" max="3" width="21.140625" style="10" customWidth="1"/>
    <col min="4" max="4" width="25.7109375" style="10" customWidth="1"/>
    <col min="5" max="5" width="38" style="10" customWidth="1"/>
    <col min="6" max="7" width="34.85546875" style="10"/>
    <col min="8" max="8" width="48.140625" style="10" customWidth="1"/>
    <col min="9" max="16384" width="34.85546875" style="10"/>
  </cols>
  <sheetData>
    <row r="1" spans="1:4" ht="54.6" customHeight="1">
      <c r="A1" s="15"/>
      <c r="B1" s="16" t="s">
        <v>7</v>
      </c>
      <c r="C1" s="137" t="s">
        <v>8</v>
      </c>
      <c r="D1" s="137"/>
    </row>
    <row r="2" spans="1:4" ht="54.6" customHeight="1">
      <c r="A2" s="15" t="s">
        <v>9</v>
      </c>
      <c r="B2" s="23" t="s">
        <v>329</v>
      </c>
      <c r="C2" s="138" t="s">
        <v>329</v>
      </c>
      <c r="D2" s="139"/>
    </row>
    <row r="3" spans="1:4" ht="66" customHeight="1">
      <c r="A3" s="17" t="s">
        <v>59</v>
      </c>
      <c r="B3" s="23">
        <v>48</v>
      </c>
      <c r="C3" s="138">
        <v>10</v>
      </c>
      <c r="D3" s="139"/>
    </row>
    <row r="4" spans="1:4" ht="130.35" customHeight="1">
      <c r="A4" s="17" t="s">
        <v>60</v>
      </c>
      <c r="B4" s="23">
        <v>58</v>
      </c>
      <c r="C4" s="138">
        <v>10</v>
      </c>
      <c r="D4" s="139"/>
    </row>
    <row r="5" spans="1:4" ht="49.7" customHeight="1">
      <c r="A5" s="17" t="s">
        <v>10</v>
      </c>
      <c r="B5" s="23">
        <v>4</v>
      </c>
      <c r="C5" s="138">
        <v>4</v>
      </c>
      <c r="D5" s="139"/>
    </row>
    <row r="6" spans="1:4" ht="37.5">
      <c r="A6" s="17" t="s">
        <v>11</v>
      </c>
      <c r="B6" s="54">
        <f>B3+(B4/B5)</f>
        <v>62.5</v>
      </c>
      <c r="C6" s="140">
        <f>C3+(C4/C5)</f>
        <v>12.5</v>
      </c>
      <c r="D6" s="141"/>
    </row>
    <row r="7" spans="1:4" ht="31.7" customHeight="1">
      <c r="A7" s="137" t="s">
        <v>61</v>
      </c>
      <c r="B7" s="137"/>
      <c r="C7" s="137"/>
      <c r="D7" s="137"/>
    </row>
    <row r="8" spans="1:4" ht="49.7" customHeight="1">
      <c r="A8" s="16"/>
      <c r="B8" s="16"/>
      <c r="C8" s="16" t="s">
        <v>7</v>
      </c>
      <c r="D8" s="16" t="s">
        <v>8</v>
      </c>
    </row>
    <row r="9" spans="1:4" ht="37.5">
      <c r="A9" s="17" t="s">
        <v>64</v>
      </c>
      <c r="B9" s="24">
        <v>200</v>
      </c>
      <c r="C9" s="142">
        <f>B6</f>
        <v>62.5</v>
      </c>
      <c r="D9" s="142">
        <f>C6</f>
        <v>12.5</v>
      </c>
    </row>
    <row r="10" spans="1:4" ht="141" customHeight="1">
      <c r="A10" s="17" t="s">
        <v>63</v>
      </c>
      <c r="B10" s="24">
        <v>20</v>
      </c>
      <c r="C10" s="143"/>
      <c r="D10" s="143"/>
    </row>
    <row r="11" spans="1:4" ht="138">
      <c r="A11" s="17" t="s">
        <v>62</v>
      </c>
      <c r="B11" s="24">
        <v>15</v>
      </c>
      <c r="C11" s="144"/>
      <c r="D11" s="144"/>
    </row>
    <row r="12" spans="1:4">
      <c r="A12" s="135" t="s">
        <v>12</v>
      </c>
      <c r="B12" s="136"/>
      <c r="C12" s="54">
        <f>SUM(B9:B11)</f>
        <v>235</v>
      </c>
      <c r="D12" s="54">
        <f>SUM(B9:B11)</f>
        <v>235</v>
      </c>
    </row>
    <row r="13" spans="1:4">
      <c r="A13" s="135" t="s">
        <v>13</v>
      </c>
      <c r="B13" s="136"/>
      <c r="C13" s="55">
        <f>C12*B6</f>
        <v>14687.5</v>
      </c>
      <c r="D13" s="55">
        <f>C12*C6</f>
        <v>2937.5</v>
      </c>
    </row>
    <row r="14" spans="1:4">
      <c r="A14" s="135" t="s">
        <v>14</v>
      </c>
      <c r="B14" s="136"/>
      <c r="C14" s="26">
        <v>0.02</v>
      </c>
      <c r="D14" s="26">
        <v>0.02</v>
      </c>
    </row>
    <row r="15" spans="1:4">
      <c r="A15" s="135" t="s">
        <v>15</v>
      </c>
      <c r="B15" s="136"/>
      <c r="C15" s="54">
        <f>C13+(C13*C14)</f>
        <v>14981.25</v>
      </c>
      <c r="D15" s="54">
        <f>D13+(D13*D14)</f>
        <v>2996.25</v>
      </c>
    </row>
    <row r="16" spans="1:4" ht="43.7" customHeight="1">
      <c r="A16" s="146" t="s">
        <v>16</v>
      </c>
      <c r="B16" s="146"/>
      <c r="C16" s="146"/>
      <c r="D16" s="146"/>
    </row>
    <row r="17" spans="1:5" ht="28.35" customHeight="1">
      <c r="A17" s="137" t="s">
        <v>17</v>
      </c>
      <c r="B17" s="137"/>
      <c r="C17" s="137"/>
      <c r="D17" s="137"/>
    </row>
    <row r="18" spans="1:5" ht="14.45" customHeight="1">
      <c r="A18" s="18" t="s">
        <v>18</v>
      </c>
      <c r="B18" s="147" t="s">
        <v>19</v>
      </c>
      <c r="C18" s="147"/>
      <c r="D18" s="147"/>
    </row>
    <row r="19" spans="1:5" ht="43.35" customHeight="1">
      <c r="A19" s="14"/>
      <c r="B19" s="16" t="s">
        <v>20</v>
      </c>
      <c r="C19" s="137" t="s">
        <v>21</v>
      </c>
      <c r="D19" s="137"/>
    </row>
    <row r="20" spans="1:5">
      <c r="A20" s="17" t="s">
        <v>22</v>
      </c>
      <c r="B20" s="23">
        <v>10</v>
      </c>
      <c r="C20" s="148">
        <v>4</v>
      </c>
      <c r="D20" s="148"/>
    </row>
    <row r="21" spans="1:5">
      <c r="A21" s="17" t="s">
        <v>23</v>
      </c>
      <c r="B21" s="54">
        <f>C15</f>
        <v>14981.25</v>
      </c>
      <c r="C21" s="149">
        <f>D15</f>
        <v>2996.25</v>
      </c>
      <c r="D21" s="150"/>
    </row>
    <row r="22" spans="1:5" ht="37.5">
      <c r="A22" s="17" t="s">
        <v>24</v>
      </c>
      <c r="B22" s="54">
        <f>B20*B21</f>
        <v>149812.5</v>
      </c>
      <c r="C22" s="149">
        <f>C20*C21</f>
        <v>11985</v>
      </c>
      <c r="D22" s="149"/>
    </row>
    <row r="23" spans="1:5" ht="24" customHeight="1">
      <c r="A23" s="137" t="s">
        <v>25</v>
      </c>
      <c r="B23" s="137"/>
      <c r="C23" s="137"/>
      <c r="D23" s="137"/>
    </row>
    <row r="24" spans="1:5" ht="37.5">
      <c r="A24" s="137" t="s">
        <v>26</v>
      </c>
      <c r="B24" s="137"/>
      <c r="C24" s="56">
        <f>C15-D15</f>
        <v>11985</v>
      </c>
      <c r="D24" s="63" t="str">
        <f>""&amp;B2&amp;" saved each year"</f>
        <v>Guinea pigs saved each year</v>
      </c>
    </row>
    <row r="25" spans="1:5">
      <c r="A25" s="137" t="s">
        <v>27</v>
      </c>
      <c r="B25" s="137"/>
      <c r="C25" s="57">
        <f>100-(C22/B22)*100</f>
        <v>92</v>
      </c>
      <c r="D25" s="58" t="s">
        <v>28</v>
      </c>
      <c r="E25" s="19"/>
    </row>
    <row r="26" spans="1:5" ht="30" customHeight="1">
      <c r="A26" s="145" t="s">
        <v>29</v>
      </c>
      <c r="B26" s="145"/>
      <c r="C26" s="145"/>
      <c r="D26" s="145"/>
    </row>
    <row r="27" spans="1:5" ht="56.25">
      <c r="A27" s="20"/>
      <c r="B27" s="16" t="s">
        <v>7</v>
      </c>
      <c r="C27" s="16" t="s">
        <v>8</v>
      </c>
      <c r="D27" s="151" t="s">
        <v>30</v>
      </c>
      <c r="E27" s="31" t="s">
        <v>213</v>
      </c>
    </row>
    <row r="28" spans="1:5">
      <c r="A28" s="13" t="s">
        <v>65</v>
      </c>
      <c r="B28" s="23">
        <v>50</v>
      </c>
      <c r="C28" s="23">
        <v>50</v>
      </c>
      <c r="D28" s="152"/>
      <c r="E28" s="65">
        <v>1</v>
      </c>
    </row>
    <row r="29" spans="1:5">
      <c r="A29" s="13" t="s">
        <v>66</v>
      </c>
      <c r="B29" s="23">
        <v>100</v>
      </c>
      <c r="C29" s="23">
        <v>25</v>
      </c>
      <c r="D29" s="152"/>
    </row>
    <row r="30" spans="1:5" ht="75">
      <c r="A30" s="13" t="s">
        <v>72</v>
      </c>
      <c r="B30" s="23">
        <v>200</v>
      </c>
      <c r="C30" s="23">
        <v>150</v>
      </c>
      <c r="D30" s="153"/>
    </row>
    <row r="31" spans="1:5">
      <c r="A31" s="20" t="s">
        <v>67</v>
      </c>
      <c r="B31" s="55">
        <f>(B28*B29)+B30</f>
        <v>5200</v>
      </c>
      <c r="C31" s="55">
        <f>(C28*C29)+C30</f>
        <v>1400</v>
      </c>
      <c r="D31" s="59">
        <f>B31-C31</f>
        <v>3800</v>
      </c>
      <c r="E31" s="30" t="s">
        <v>68</v>
      </c>
    </row>
    <row r="32" spans="1:5" ht="37.5">
      <c r="A32" s="20" t="s">
        <v>31</v>
      </c>
      <c r="B32" s="23">
        <v>36</v>
      </c>
      <c r="C32" s="23">
        <v>40</v>
      </c>
      <c r="D32" s="55">
        <f>B32-C32</f>
        <v>-4</v>
      </c>
      <c r="E32" s="30" t="s">
        <v>69</v>
      </c>
    </row>
    <row r="33" spans="1:5" ht="37.35" customHeight="1">
      <c r="A33" s="137" t="s">
        <v>32</v>
      </c>
      <c r="B33" s="137"/>
      <c r="C33" s="57">
        <f>D31*C12</f>
        <v>893000</v>
      </c>
      <c r="D33" s="25" t="s">
        <v>33</v>
      </c>
      <c r="E33" s="19"/>
    </row>
    <row r="34" spans="1:5" ht="84.6" customHeight="1">
      <c r="A34" s="6" t="s">
        <v>71</v>
      </c>
      <c r="B34" s="60">
        <f>60*C31</f>
        <v>84000</v>
      </c>
      <c r="C34" s="28">
        <f>C33/12</f>
        <v>74416.666666666672</v>
      </c>
    </row>
    <row r="35" spans="1:5" ht="19.350000000000001" customHeight="1">
      <c r="A35" s="6" t="s">
        <v>34</v>
      </c>
      <c r="B35" s="61">
        <f>B34/C34</f>
        <v>1.1287793952967524</v>
      </c>
      <c r="C35" s="62" t="s">
        <v>70</v>
      </c>
      <c r="D35" s="27"/>
    </row>
    <row r="36" spans="1:5" ht="42.6" customHeight="1">
      <c r="A36" s="154" t="s">
        <v>35</v>
      </c>
      <c r="B36" s="154"/>
      <c r="C36" s="155"/>
      <c r="D36" s="155"/>
    </row>
    <row r="37" spans="1:5">
      <c r="A37" s="137" t="s">
        <v>36</v>
      </c>
      <c r="B37" s="137"/>
      <c r="C37" s="29">
        <v>0</v>
      </c>
      <c r="D37" s="33" t="s">
        <v>33</v>
      </c>
    </row>
    <row r="39" spans="1:5">
      <c r="A39" s="137" t="s">
        <v>174</v>
      </c>
      <c r="B39" s="137"/>
      <c r="C39" s="57">
        <f>C33+C37</f>
        <v>893000</v>
      </c>
      <c r="D39" s="25" t="s">
        <v>33</v>
      </c>
    </row>
  </sheetData>
  <mergeCells count="29">
    <mergeCell ref="D27:D30"/>
    <mergeCell ref="A33:B33"/>
    <mergeCell ref="A36:D36"/>
    <mergeCell ref="A37:B37"/>
    <mergeCell ref="A39:B39"/>
    <mergeCell ref="A26:D26"/>
    <mergeCell ref="A15:B15"/>
    <mergeCell ref="A16:D16"/>
    <mergeCell ref="A17:D17"/>
    <mergeCell ref="B18:D18"/>
    <mergeCell ref="C19:D19"/>
    <mergeCell ref="C20:D20"/>
    <mergeCell ref="C21:D21"/>
    <mergeCell ref="C22:D22"/>
    <mergeCell ref="A23:D23"/>
    <mergeCell ref="A24:B24"/>
    <mergeCell ref="A25:B25"/>
    <mergeCell ref="A14:B14"/>
    <mergeCell ref="C1:D1"/>
    <mergeCell ref="C2:D2"/>
    <mergeCell ref="C3:D3"/>
    <mergeCell ref="C4:D4"/>
    <mergeCell ref="C5:D5"/>
    <mergeCell ref="C6:D6"/>
    <mergeCell ref="A7:D7"/>
    <mergeCell ref="C9:C11"/>
    <mergeCell ref="D9:D11"/>
    <mergeCell ref="A12:B12"/>
    <mergeCell ref="A13:B13"/>
  </mergeCells>
  <hyperlinks>
    <hyperlink ref="B18" r:id="rId1" display="https://www.eara.eu/assessing-the-severity-of-animal-procedures" xr:uid="{546C7161-9D29-4E21-AA49-8F264F1482EE}"/>
  </hyperlink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2647E-5310-492E-B799-4024913E6B75}">
  <dimension ref="A1:E39"/>
  <sheetViews>
    <sheetView topLeftCell="A6" zoomScale="86" zoomScaleNormal="119" workbookViewId="0">
      <selection activeCell="C39" sqref="C39"/>
    </sheetView>
  </sheetViews>
  <sheetFormatPr defaultColWidth="34.85546875" defaultRowHeight="18.75"/>
  <cols>
    <col min="1" max="1" width="40.85546875" style="10" customWidth="1"/>
    <col min="2" max="2" width="44.28515625" style="10" customWidth="1"/>
    <col min="3" max="3" width="21.140625" style="10" customWidth="1"/>
    <col min="4" max="4" width="25.7109375" style="10" customWidth="1"/>
    <col min="5" max="5" width="38" style="10" customWidth="1"/>
    <col min="6" max="7" width="34.85546875" style="10"/>
    <col min="8" max="8" width="48.140625" style="10" customWidth="1"/>
    <col min="9" max="16384" width="34.85546875" style="10"/>
  </cols>
  <sheetData>
    <row r="1" spans="1:4" ht="54.6" customHeight="1">
      <c r="A1" s="15"/>
      <c r="B1" s="16" t="s">
        <v>7</v>
      </c>
      <c r="C1" s="137" t="s">
        <v>8</v>
      </c>
      <c r="D1" s="137"/>
    </row>
    <row r="2" spans="1:4" ht="54.6" customHeight="1">
      <c r="A2" s="15" t="s">
        <v>9</v>
      </c>
      <c r="B2" s="23" t="s">
        <v>210</v>
      </c>
      <c r="C2" s="138" t="s">
        <v>211</v>
      </c>
      <c r="D2" s="139"/>
    </row>
    <row r="3" spans="1:4" ht="66" customHeight="1">
      <c r="A3" s="17" t="s">
        <v>59</v>
      </c>
      <c r="B3" s="23">
        <v>36</v>
      </c>
      <c r="C3" s="138"/>
      <c r="D3" s="139"/>
    </row>
    <row r="4" spans="1:4" ht="130.35" customHeight="1">
      <c r="A4" s="17" t="s">
        <v>60</v>
      </c>
      <c r="B4" s="23">
        <v>42</v>
      </c>
      <c r="C4" s="138"/>
      <c r="D4" s="139"/>
    </row>
    <row r="5" spans="1:4" ht="49.7" customHeight="1">
      <c r="A5" s="17" t="s">
        <v>10</v>
      </c>
      <c r="B5" s="23">
        <v>10</v>
      </c>
      <c r="C5" s="138">
        <v>10</v>
      </c>
      <c r="D5" s="139"/>
    </row>
    <row r="6" spans="1:4" ht="37.5">
      <c r="A6" s="17" t="s">
        <v>11</v>
      </c>
      <c r="B6" s="54">
        <f>B3+(B4/B5)</f>
        <v>40.200000000000003</v>
      </c>
      <c r="C6" s="140">
        <f>C3+(C4/C5)</f>
        <v>0</v>
      </c>
      <c r="D6" s="141"/>
    </row>
    <row r="7" spans="1:4" ht="31.7" customHeight="1">
      <c r="A7" s="137" t="s">
        <v>61</v>
      </c>
      <c r="B7" s="137"/>
      <c r="C7" s="137"/>
      <c r="D7" s="137"/>
    </row>
    <row r="8" spans="1:4" ht="49.7" customHeight="1">
      <c r="A8" s="16"/>
      <c r="B8" s="16"/>
      <c r="C8" s="16" t="s">
        <v>7</v>
      </c>
      <c r="D8" s="16" t="s">
        <v>8</v>
      </c>
    </row>
    <row r="9" spans="1:4" ht="37.5">
      <c r="A9" s="17" t="s">
        <v>64</v>
      </c>
      <c r="B9" s="24">
        <v>50</v>
      </c>
      <c r="C9" s="142">
        <f>B6</f>
        <v>40.200000000000003</v>
      </c>
      <c r="D9" s="142">
        <f>C6</f>
        <v>0</v>
      </c>
    </row>
    <row r="10" spans="1:4" ht="141" customHeight="1">
      <c r="A10" s="17" t="s">
        <v>63</v>
      </c>
      <c r="B10" s="24">
        <v>12</v>
      </c>
      <c r="C10" s="143"/>
      <c r="D10" s="143"/>
    </row>
    <row r="11" spans="1:4" ht="132">
      <c r="A11" s="17" t="s">
        <v>62</v>
      </c>
      <c r="B11" s="24">
        <v>5</v>
      </c>
      <c r="C11" s="144"/>
      <c r="D11" s="144"/>
    </row>
    <row r="12" spans="1:4">
      <c r="A12" s="135" t="s">
        <v>12</v>
      </c>
      <c r="B12" s="136"/>
      <c r="C12" s="54">
        <f>SUM(B9:B11)</f>
        <v>67</v>
      </c>
      <c r="D12" s="54">
        <f>SUM(B9:B11)</f>
        <v>67</v>
      </c>
    </row>
    <row r="13" spans="1:4">
      <c r="A13" s="135" t="s">
        <v>13</v>
      </c>
      <c r="B13" s="136"/>
      <c r="C13" s="55">
        <f>C12*B6</f>
        <v>2693.4</v>
      </c>
      <c r="D13" s="55">
        <f>C12*C6</f>
        <v>0</v>
      </c>
    </row>
    <row r="14" spans="1:4">
      <c r="A14" s="135" t="s">
        <v>14</v>
      </c>
      <c r="B14" s="136"/>
      <c r="C14" s="26">
        <v>0.02</v>
      </c>
      <c r="D14" s="26">
        <v>0.01</v>
      </c>
    </row>
    <row r="15" spans="1:4">
      <c r="A15" s="135" t="s">
        <v>15</v>
      </c>
      <c r="B15" s="136"/>
      <c r="C15" s="54">
        <f>C13+(C13*C14)</f>
        <v>2747.268</v>
      </c>
      <c r="D15" s="54">
        <f>D13+(D13*D14)</f>
        <v>0</v>
      </c>
    </row>
    <row r="16" spans="1:4" ht="43.7" customHeight="1">
      <c r="A16" s="146" t="s">
        <v>16</v>
      </c>
      <c r="B16" s="146"/>
      <c r="C16" s="146"/>
      <c r="D16" s="146"/>
    </row>
    <row r="17" spans="1:5" ht="28.35" customHeight="1">
      <c r="A17" s="137" t="s">
        <v>17</v>
      </c>
      <c r="B17" s="137"/>
      <c r="C17" s="137"/>
      <c r="D17" s="137"/>
    </row>
    <row r="18" spans="1:5" ht="14.45" customHeight="1">
      <c r="A18" s="18" t="s">
        <v>18</v>
      </c>
      <c r="B18" s="147" t="s">
        <v>19</v>
      </c>
      <c r="C18" s="147"/>
      <c r="D18" s="147"/>
    </row>
    <row r="19" spans="1:5" ht="43.35" customHeight="1">
      <c r="A19" s="14"/>
      <c r="B19" s="16" t="s">
        <v>20</v>
      </c>
      <c r="C19" s="137" t="s">
        <v>21</v>
      </c>
      <c r="D19" s="137"/>
    </row>
    <row r="20" spans="1:5">
      <c r="A20" s="17" t="s">
        <v>22</v>
      </c>
      <c r="B20" s="23">
        <v>10</v>
      </c>
      <c r="C20" s="148">
        <v>4</v>
      </c>
      <c r="D20" s="148"/>
    </row>
    <row r="21" spans="1:5">
      <c r="A21" s="17" t="s">
        <v>23</v>
      </c>
      <c r="B21" s="54">
        <f>C15</f>
        <v>2747.268</v>
      </c>
      <c r="C21" s="149">
        <f>D15</f>
        <v>0</v>
      </c>
      <c r="D21" s="150"/>
    </row>
    <row r="22" spans="1:5" ht="37.5">
      <c r="A22" s="17" t="s">
        <v>24</v>
      </c>
      <c r="B22" s="54">
        <f>B20*B21</f>
        <v>27472.68</v>
      </c>
      <c r="C22" s="149">
        <f>C20*C21</f>
        <v>0</v>
      </c>
      <c r="D22" s="149"/>
    </row>
    <row r="23" spans="1:5" ht="24" customHeight="1">
      <c r="A23" s="137" t="s">
        <v>25</v>
      </c>
      <c r="B23" s="137"/>
      <c r="C23" s="137"/>
      <c r="D23" s="137"/>
    </row>
    <row r="24" spans="1:5" ht="37.5">
      <c r="A24" s="137" t="s">
        <v>26</v>
      </c>
      <c r="B24" s="137"/>
      <c r="C24" s="56">
        <f>C15-D15</f>
        <v>2747.268</v>
      </c>
      <c r="D24" s="63" t="str">
        <f>""&amp;B2&amp;" saved each year"</f>
        <v>Mice saved each year</v>
      </c>
    </row>
    <row r="25" spans="1:5">
      <c r="A25" s="137" t="s">
        <v>27</v>
      </c>
      <c r="B25" s="137"/>
      <c r="C25" s="57">
        <f>100-(C22/B22)*100</f>
        <v>100</v>
      </c>
      <c r="D25" s="58" t="s">
        <v>28</v>
      </c>
      <c r="E25" s="19"/>
    </row>
    <row r="26" spans="1:5" ht="30" customHeight="1">
      <c r="A26" s="145" t="s">
        <v>29</v>
      </c>
      <c r="B26" s="145"/>
      <c r="C26" s="145"/>
      <c r="D26" s="145"/>
    </row>
    <row r="27" spans="1:5" ht="56.25">
      <c r="A27" s="20"/>
      <c r="B27" s="16" t="s">
        <v>7</v>
      </c>
      <c r="C27" s="16" t="s">
        <v>8</v>
      </c>
      <c r="D27" s="151" t="s">
        <v>30</v>
      </c>
      <c r="E27" s="31" t="s">
        <v>213</v>
      </c>
    </row>
    <row r="28" spans="1:5">
      <c r="A28" s="13" t="s">
        <v>65</v>
      </c>
      <c r="B28" s="23">
        <v>100</v>
      </c>
      <c r="C28" s="23">
        <v>100</v>
      </c>
      <c r="D28" s="152"/>
      <c r="E28" s="65">
        <v>1</v>
      </c>
    </row>
    <row r="29" spans="1:5">
      <c r="A29" s="13" t="s">
        <v>66</v>
      </c>
      <c r="B29" s="23">
        <v>90</v>
      </c>
      <c r="C29" s="23">
        <v>10</v>
      </c>
      <c r="D29" s="152"/>
    </row>
    <row r="30" spans="1:5" ht="75">
      <c r="A30" s="13" t="s">
        <v>72</v>
      </c>
      <c r="B30" s="23">
        <v>200</v>
      </c>
      <c r="C30" s="23">
        <v>100</v>
      </c>
      <c r="D30" s="153"/>
    </row>
    <row r="31" spans="1:5">
      <c r="A31" s="20" t="s">
        <v>67</v>
      </c>
      <c r="B31" s="55">
        <f>(B28*B29)+B30</f>
        <v>9200</v>
      </c>
      <c r="C31" s="55">
        <f>(C28*C29)+C30</f>
        <v>1100</v>
      </c>
      <c r="D31" s="59">
        <f>B31-C31</f>
        <v>8100</v>
      </c>
      <c r="E31" s="30" t="s">
        <v>68</v>
      </c>
    </row>
    <row r="32" spans="1:5" ht="37.5">
      <c r="A32" s="20" t="s">
        <v>31</v>
      </c>
      <c r="B32" s="23">
        <v>36</v>
      </c>
      <c r="C32" s="23">
        <v>5</v>
      </c>
      <c r="D32" s="55">
        <f>B32-C32</f>
        <v>31</v>
      </c>
      <c r="E32" s="30" t="s">
        <v>69</v>
      </c>
    </row>
    <row r="33" spans="1:5" ht="37.35" customHeight="1">
      <c r="A33" s="137" t="s">
        <v>32</v>
      </c>
      <c r="B33" s="137"/>
      <c r="C33" s="57">
        <f>D31*C12</f>
        <v>542700</v>
      </c>
      <c r="D33" s="25" t="s">
        <v>33</v>
      </c>
      <c r="E33" s="19"/>
    </row>
    <row r="34" spans="1:5" ht="84.6" customHeight="1">
      <c r="A34" s="6" t="s">
        <v>71</v>
      </c>
      <c r="B34" s="60">
        <f>60*C31</f>
        <v>66000</v>
      </c>
      <c r="C34" s="28">
        <f>C33/12</f>
        <v>45225</v>
      </c>
    </row>
    <row r="35" spans="1:5" ht="19.350000000000001" customHeight="1">
      <c r="A35" s="6" t="s">
        <v>34</v>
      </c>
      <c r="B35" s="61">
        <f>B34/C34</f>
        <v>1.4593698175787728</v>
      </c>
      <c r="C35" s="62" t="s">
        <v>70</v>
      </c>
      <c r="D35" s="27"/>
    </row>
    <row r="36" spans="1:5" ht="42.6" customHeight="1">
      <c r="A36" s="154" t="s">
        <v>35</v>
      </c>
      <c r="B36" s="154"/>
      <c r="C36" s="155"/>
      <c r="D36" s="155"/>
    </row>
    <row r="37" spans="1:5">
      <c r="A37" s="137" t="s">
        <v>36</v>
      </c>
      <c r="B37" s="137"/>
      <c r="C37" s="29">
        <v>40000</v>
      </c>
      <c r="D37" s="33" t="s">
        <v>33</v>
      </c>
    </row>
    <row r="39" spans="1:5">
      <c r="A39" s="137" t="s">
        <v>174</v>
      </c>
      <c r="B39" s="137"/>
      <c r="C39" s="57">
        <f>C33+C37</f>
        <v>582700</v>
      </c>
      <c r="D39" s="25" t="s">
        <v>33</v>
      </c>
    </row>
  </sheetData>
  <mergeCells count="29">
    <mergeCell ref="C1:D1"/>
    <mergeCell ref="A14:B14"/>
    <mergeCell ref="C2:D2"/>
    <mergeCell ref="C3:D3"/>
    <mergeCell ref="C4:D4"/>
    <mergeCell ref="C5:D5"/>
    <mergeCell ref="C6:D6"/>
    <mergeCell ref="A7:D7"/>
    <mergeCell ref="C9:C11"/>
    <mergeCell ref="D9:D11"/>
    <mergeCell ref="A12:B12"/>
    <mergeCell ref="A13:B13"/>
    <mergeCell ref="A26:D26"/>
    <mergeCell ref="A15:B15"/>
    <mergeCell ref="A16:D16"/>
    <mergeCell ref="A17:D17"/>
    <mergeCell ref="B18:D18"/>
    <mergeCell ref="C19:D19"/>
    <mergeCell ref="C20:D20"/>
    <mergeCell ref="C21:D21"/>
    <mergeCell ref="C22:D22"/>
    <mergeCell ref="A23:D23"/>
    <mergeCell ref="A24:B24"/>
    <mergeCell ref="A25:B25"/>
    <mergeCell ref="A39:B39"/>
    <mergeCell ref="D27:D30"/>
    <mergeCell ref="A33:B33"/>
    <mergeCell ref="A36:D36"/>
    <mergeCell ref="A37:B37"/>
  </mergeCells>
  <hyperlinks>
    <hyperlink ref="B18" r:id="rId1" display="https://www.eara.eu/assessing-the-severity-of-animal-procedures" xr:uid="{BFE705C7-2985-4062-8F58-C86A22F813AB}"/>
  </hyperlink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03DAC-90BF-BD49-AB54-25AC88003EA7}">
  <dimension ref="A1:AD64"/>
  <sheetViews>
    <sheetView zoomScale="53" zoomScaleNormal="40" workbookViewId="0">
      <selection activeCell="F4" sqref="F4:J4"/>
    </sheetView>
  </sheetViews>
  <sheetFormatPr defaultColWidth="10.85546875" defaultRowHeight="18.75"/>
  <cols>
    <col min="1" max="1" width="36.42578125" style="4" customWidth="1"/>
    <col min="2" max="2" width="19.7109375" style="8" customWidth="1"/>
    <col min="3" max="3" width="31.85546875" style="8" customWidth="1"/>
    <col min="4" max="4" width="38.7109375" style="10" customWidth="1"/>
    <col min="5" max="5" width="31.140625" style="10" customWidth="1"/>
    <col min="6" max="6" width="24.28515625" style="8" customWidth="1"/>
    <col min="7" max="7" width="22.140625" style="8" customWidth="1"/>
    <col min="8" max="8" width="28.28515625" style="8" customWidth="1"/>
    <col min="9" max="9" width="23" style="8" customWidth="1"/>
    <col min="10" max="10" width="37.42578125" style="8" customWidth="1"/>
    <col min="11" max="11" width="35.42578125" style="8" customWidth="1"/>
    <col min="12" max="12" width="28.28515625" style="8" customWidth="1"/>
    <col min="13" max="13" width="29.42578125" style="8" customWidth="1"/>
    <col min="14" max="14" width="23.42578125" style="8" customWidth="1"/>
    <col min="15" max="17" width="20.85546875" style="8" customWidth="1"/>
    <col min="18" max="18" width="32.85546875" style="8" customWidth="1"/>
    <col min="19" max="25" width="14" style="8" customWidth="1"/>
    <col min="26" max="26" width="15" style="8" customWidth="1"/>
    <col min="27" max="27" width="18.140625" style="8" customWidth="1"/>
    <col min="28" max="28" width="18.28515625" style="8" customWidth="1"/>
    <col min="29" max="29" width="21.42578125" style="8" customWidth="1"/>
    <col min="30" max="30" width="18.85546875" style="8" customWidth="1"/>
    <col min="31" max="16384" width="10.85546875" style="8"/>
  </cols>
  <sheetData>
    <row r="1" spans="1:30" ht="15" customHeight="1">
      <c r="B1" s="134"/>
      <c r="C1" s="134"/>
      <c r="D1" s="134"/>
      <c r="E1" s="134"/>
      <c r="F1" s="134"/>
      <c r="G1" s="134"/>
    </row>
    <row r="2" spans="1:30" ht="72.599999999999994" customHeight="1">
      <c r="A2" s="156" t="s">
        <v>229</v>
      </c>
      <c r="B2" s="156"/>
      <c r="C2" s="156"/>
      <c r="D2" s="156"/>
      <c r="E2" s="156"/>
      <c r="F2" s="157" t="s">
        <v>178</v>
      </c>
      <c r="G2" s="158"/>
      <c r="H2" s="158"/>
      <c r="I2" s="158"/>
      <c r="J2" s="159"/>
      <c r="K2" s="160" t="s">
        <v>225</v>
      </c>
      <c r="L2" s="161"/>
      <c r="M2" s="161"/>
      <c r="N2" s="161"/>
      <c r="O2" s="161"/>
      <c r="P2" s="161"/>
      <c r="Q2" s="161"/>
      <c r="R2" s="161"/>
      <c r="S2" s="12"/>
      <c r="T2" s="12"/>
      <c r="U2" s="12"/>
      <c r="V2" s="12"/>
      <c r="W2" s="12"/>
      <c r="X2" s="12"/>
      <c r="Y2" s="12"/>
      <c r="Z2" s="12"/>
      <c r="AA2" s="12"/>
      <c r="AB2" s="12"/>
      <c r="AC2" s="12"/>
      <c r="AD2" s="12"/>
    </row>
    <row r="3" spans="1:30" ht="147.6" customHeight="1">
      <c r="A3" s="46" t="s">
        <v>179</v>
      </c>
      <c r="B3" s="47" t="s">
        <v>205</v>
      </c>
      <c r="C3" s="48" t="s">
        <v>206</v>
      </c>
      <c r="D3" s="48" t="s">
        <v>207</v>
      </c>
      <c r="E3" s="48" t="s">
        <v>198</v>
      </c>
      <c r="F3" s="49" t="s">
        <v>37</v>
      </c>
      <c r="G3" s="50" t="s">
        <v>38</v>
      </c>
      <c r="H3" s="49" t="s">
        <v>39</v>
      </c>
      <c r="I3" s="49" t="s">
        <v>40</v>
      </c>
      <c r="J3" s="49" t="s">
        <v>224</v>
      </c>
      <c r="K3" s="51" t="s">
        <v>180</v>
      </c>
      <c r="L3" s="51" t="s">
        <v>181</v>
      </c>
      <c r="M3" s="51" t="s">
        <v>182</v>
      </c>
      <c r="N3" s="51" t="s">
        <v>183</v>
      </c>
      <c r="O3" s="51" t="s">
        <v>184</v>
      </c>
      <c r="P3" s="51" t="s">
        <v>185</v>
      </c>
      <c r="Q3" s="51" t="s">
        <v>193</v>
      </c>
      <c r="R3" s="52" t="s">
        <v>227</v>
      </c>
      <c r="S3" s="10"/>
      <c r="T3" s="10"/>
      <c r="U3" s="10"/>
      <c r="V3" s="10"/>
      <c r="W3" s="10"/>
      <c r="X3" s="10"/>
      <c r="Y3" s="38" t="s">
        <v>196</v>
      </c>
      <c r="Z3" s="38" t="s">
        <v>187</v>
      </c>
      <c r="AA3" s="10" t="s">
        <v>73</v>
      </c>
      <c r="AB3" s="10" t="s">
        <v>74</v>
      </c>
      <c r="AC3" s="10" t="s">
        <v>75</v>
      </c>
      <c r="AD3" s="10" t="s">
        <v>76</v>
      </c>
    </row>
    <row r="4" spans="1:30" ht="88.35" customHeight="1">
      <c r="A4" s="66" t="s">
        <v>192</v>
      </c>
      <c r="B4" s="67" t="s">
        <v>169</v>
      </c>
      <c r="C4" s="68" t="s">
        <v>90</v>
      </c>
      <c r="D4" s="68" t="s">
        <v>135</v>
      </c>
      <c r="E4" s="68" t="s">
        <v>199</v>
      </c>
      <c r="F4" s="89">
        <v>45658</v>
      </c>
      <c r="G4" s="89">
        <v>46023</v>
      </c>
      <c r="H4" s="89">
        <v>46388</v>
      </c>
      <c r="I4" s="89">
        <v>46753</v>
      </c>
      <c r="J4" s="89">
        <v>47119</v>
      </c>
      <c r="K4" s="89">
        <v>44927</v>
      </c>
      <c r="L4" s="89">
        <v>45292</v>
      </c>
      <c r="M4" s="89">
        <v>45658</v>
      </c>
      <c r="N4" s="89">
        <v>46023</v>
      </c>
      <c r="O4" s="89">
        <v>46388</v>
      </c>
      <c r="P4" s="89">
        <v>46753</v>
      </c>
      <c r="Q4" s="89">
        <v>47484</v>
      </c>
      <c r="R4" s="89">
        <v>48335</v>
      </c>
      <c r="S4" s="10"/>
      <c r="T4" s="10"/>
      <c r="U4" s="10"/>
      <c r="V4" s="10"/>
      <c r="W4" s="10"/>
      <c r="X4" s="10"/>
      <c r="Y4" s="10" t="s">
        <v>186</v>
      </c>
      <c r="Z4" s="10" t="s">
        <v>188</v>
      </c>
      <c r="AA4" s="8" t="s">
        <v>77</v>
      </c>
      <c r="AB4" s="8" t="s">
        <v>78</v>
      </c>
      <c r="AC4" s="8" t="s">
        <v>79</v>
      </c>
      <c r="AD4" s="8" t="s">
        <v>80</v>
      </c>
    </row>
    <row r="5" spans="1:30" ht="88.35" customHeight="1">
      <c r="A5" s="66"/>
      <c r="B5" s="67"/>
      <c r="C5" s="68"/>
      <c r="D5" s="68"/>
      <c r="E5" s="68"/>
      <c r="F5" s="68"/>
      <c r="G5" s="68"/>
      <c r="H5" s="68"/>
      <c r="I5" s="68"/>
      <c r="J5" s="68"/>
      <c r="K5" s="90">
        <v>45658</v>
      </c>
      <c r="L5" s="68"/>
      <c r="M5" s="68"/>
      <c r="N5" s="68"/>
      <c r="O5" s="68"/>
      <c r="P5" s="68"/>
      <c r="Q5" s="68"/>
      <c r="R5" s="68"/>
      <c r="S5" s="10"/>
      <c r="T5" s="10"/>
      <c r="U5" s="10"/>
      <c r="V5" s="10"/>
      <c r="W5" s="10"/>
      <c r="X5" s="10"/>
      <c r="Y5" s="10" t="s">
        <v>197</v>
      </c>
      <c r="Z5" s="10" t="s">
        <v>189</v>
      </c>
      <c r="AA5" s="10" t="s">
        <v>42</v>
      </c>
      <c r="AB5" s="10" t="s">
        <v>81</v>
      </c>
      <c r="AC5" s="10" t="s">
        <v>82</v>
      </c>
      <c r="AD5" s="10" t="s">
        <v>83</v>
      </c>
    </row>
    <row r="6" spans="1:30" ht="88.35" customHeight="1">
      <c r="A6" s="66"/>
      <c r="B6" s="67"/>
      <c r="C6" s="68"/>
      <c r="D6" s="68"/>
      <c r="E6" s="68"/>
      <c r="F6" s="68"/>
      <c r="G6" s="68"/>
      <c r="H6" s="68"/>
      <c r="I6" s="68"/>
      <c r="J6" s="68"/>
      <c r="K6" s="68"/>
      <c r="L6" s="68"/>
      <c r="M6" s="68"/>
      <c r="N6" s="68"/>
      <c r="O6" s="68"/>
      <c r="P6" s="68"/>
      <c r="Q6" s="68"/>
      <c r="R6" s="68"/>
      <c r="S6" s="10"/>
      <c r="T6" s="10"/>
      <c r="U6" s="10"/>
      <c r="V6" s="10"/>
      <c r="W6" s="10"/>
      <c r="X6" s="10"/>
      <c r="Y6" s="10" t="s">
        <v>199</v>
      </c>
      <c r="Z6" s="10" t="s">
        <v>42</v>
      </c>
      <c r="AA6" s="10" t="s">
        <v>84</v>
      </c>
      <c r="AB6" s="10" t="s">
        <v>85</v>
      </c>
      <c r="AC6" s="10" t="s">
        <v>86</v>
      </c>
      <c r="AD6" s="10" t="s">
        <v>87</v>
      </c>
    </row>
    <row r="7" spans="1:30" ht="88.35" customHeight="1">
      <c r="A7" s="66"/>
      <c r="B7" s="67"/>
      <c r="C7" s="68"/>
      <c r="D7" s="68"/>
      <c r="E7" s="68"/>
      <c r="F7" s="68"/>
      <c r="G7" s="68"/>
      <c r="H7" s="68"/>
      <c r="I7" s="69"/>
      <c r="J7" s="68"/>
      <c r="K7" s="68"/>
      <c r="L7" s="68"/>
      <c r="M7" s="68"/>
      <c r="N7" s="68"/>
      <c r="O7" s="68"/>
      <c r="P7" s="68"/>
      <c r="Q7" s="68"/>
      <c r="R7" s="68"/>
      <c r="S7" s="10"/>
      <c r="T7" s="10"/>
      <c r="U7" s="10"/>
      <c r="V7" s="10"/>
      <c r="W7" s="10"/>
      <c r="X7" s="10"/>
      <c r="Y7" s="10" t="s">
        <v>200</v>
      </c>
      <c r="Z7" s="10" t="s">
        <v>84</v>
      </c>
      <c r="AA7" s="10" t="s">
        <v>88</v>
      </c>
      <c r="AB7" s="10" t="s">
        <v>175</v>
      </c>
      <c r="AC7" s="10" t="s">
        <v>89</v>
      </c>
      <c r="AD7" s="10" t="s">
        <v>90</v>
      </c>
    </row>
    <row r="8" spans="1:30" ht="88.35" customHeight="1">
      <c r="A8" s="66"/>
      <c r="B8" s="67"/>
      <c r="C8" s="68"/>
      <c r="D8" s="68"/>
      <c r="E8" s="68"/>
      <c r="F8" s="68"/>
      <c r="G8" s="68"/>
      <c r="H8" s="68"/>
      <c r="I8" s="68"/>
      <c r="J8" s="68"/>
      <c r="K8" s="68"/>
      <c r="L8" s="68"/>
      <c r="M8" s="68"/>
      <c r="N8" s="68"/>
      <c r="O8" s="68"/>
      <c r="P8" s="68"/>
      <c r="Q8" s="68"/>
      <c r="R8" s="68"/>
      <c r="S8" s="11"/>
      <c r="T8" s="11"/>
      <c r="U8" s="11"/>
      <c r="V8" s="11"/>
      <c r="W8" s="11"/>
      <c r="X8" s="11"/>
      <c r="Y8" s="11"/>
      <c r="Z8" s="11" t="s">
        <v>190</v>
      </c>
      <c r="AA8" s="10" t="s">
        <v>91</v>
      </c>
      <c r="AB8" s="10" t="s">
        <v>176</v>
      </c>
      <c r="AC8" s="10" t="s">
        <v>92</v>
      </c>
      <c r="AD8" s="10" t="s">
        <v>93</v>
      </c>
    </row>
    <row r="9" spans="1:30" ht="88.35" customHeight="1">
      <c r="A9" s="66"/>
      <c r="B9" s="67"/>
      <c r="C9" s="68"/>
      <c r="D9" s="68"/>
      <c r="E9" s="68"/>
      <c r="F9" s="68"/>
      <c r="G9" s="68"/>
      <c r="H9" s="68"/>
      <c r="I9" s="68"/>
      <c r="J9" s="68"/>
      <c r="K9" s="68"/>
      <c r="L9" s="68"/>
      <c r="M9" s="68"/>
      <c r="N9" s="68"/>
      <c r="O9" s="68"/>
      <c r="P9" s="68"/>
      <c r="Q9" s="68"/>
      <c r="R9" s="68"/>
      <c r="S9" s="11"/>
      <c r="T9" s="11"/>
      <c r="U9" s="11"/>
      <c r="V9" s="11"/>
      <c r="W9" s="11"/>
      <c r="X9" s="11"/>
      <c r="Y9" s="11"/>
      <c r="Z9" s="11" t="s">
        <v>191</v>
      </c>
      <c r="AA9" s="10" t="s">
        <v>94</v>
      </c>
      <c r="AB9" s="10" t="s">
        <v>177</v>
      </c>
      <c r="AC9" s="10" t="s">
        <v>95</v>
      </c>
      <c r="AD9" s="10" t="s">
        <v>96</v>
      </c>
    </row>
    <row r="10" spans="1:30" ht="88.35" customHeight="1">
      <c r="A10" s="66"/>
      <c r="B10" s="67"/>
      <c r="C10" s="68"/>
      <c r="D10" s="68"/>
      <c r="E10" s="68"/>
      <c r="F10" s="69"/>
      <c r="G10" s="68"/>
      <c r="H10" s="68"/>
      <c r="I10" s="69"/>
      <c r="J10" s="68"/>
      <c r="K10" s="68"/>
      <c r="L10" s="68"/>
      <c r="M10" s="68"/>
      <c r="N10" s="68"/>
      <c r="O10" s="68"/>
      <c r="P10" s="68"/>
      <c r="Q10" s="68"/>
      <c r="R10" s="68"/>
      <c r="S10" s="11"/>
      <c r="T10" s="11"/>
      <c r="U10" s="11"/>
      <c r="V10" s="11"/>
      <c r="W10" s="11"/>
      <c r="X10" s="11"/>
      <c r="Y10" s="11"/>
      <c r="Z10" s="11" t="s">
        <v>192</v>
      </c>
      <c r="AA10" s="10" t="s">
        <v>97</v>
      </c>
      <c r="AB10" s="10" t="s">
        <v>204</v>
      </c>
      <c r="AC10" s="10" t="s">
        <v>98</v>
      </c>
      <c r="AD10" s="10" t="s">
        <v>99</v>
      </c>
    </row>
    <row r="11" spans="1:30" ht="88.35" customHeight="1">
      <c r="A11" s="66"/>
      <c r="B11" s="67"/>
      <c r="C11" s="68"/>
      <c r="D11" s="68"/>
      <c r="E11" s="68"/>
      <c r="F11" s="68"/>
      <c r="G11" s="68"/>
      <c r="H11" s="68"/>
      <c r="I11" s="68"/>
      <c r="J11" s="68"/>
      <c r="K11" s="68"/>
      <c r="L11" s="68"/>
      <c r="M11" s="68"/>
      <c r="N11" s="68"/>
      <c r="O11" s="68"/>
      <c r="P11" s="68"/>
      <c r="Q11" s="68"/>
      <c r="R11" s="68"/>
      <c r="S11" s="11"/>
      <c r="T11" s="11"/>
      <c r="U11" s="11"/>
      <c r="V11" s="11"/>
      <c r="W11" s="11"/>
      <c r="X11" s="11"/>
      <c r="Y11" s="11"/>
      <c r="Z11" s="11"/>
      <c r="AA11" s="10" t="s">
        <v>100</v>
      </c>
      <c r="AB11" s="10" t="s">
        <v>101</v>
      </c>
      <c r="AC11" s="10" t="s">
        <v>102</v>
      </c>
      <c r="AD11" s="10" t="s">
        <v>103</v>
      </c>
    </row>
    <row r="12" spans="1:30" ht="88.35" customHeight="1">
      <c r="A12" s="66"/>
      <c r="B12" s="67"/>
      <c r="C12" s="68"/>
      <c r="D12" s="68"/>
      <c r="E12" s="68"/>
      <c r="F12" s="68"/>
      <c r="G12" s="68"/>
      <c r="H12" s="68"/>
      <c r="I12" s="68"/>
      <c r="J12" s="68"/>
      <c r="K12" s="68"/>
      <c r="L12" s="68"/>
      <c r="M12" s="68"/>
      <c r="N12" s="68"/>
      <c r="O12" s="68"/>
      <c r="P12" s="68"/>
      <c r="Q12" s="68"/>
      <c r="R12" s="68"/>
      <c r="S12" s="11"/>
      <c r="T12" s="11"/>
      <c r="U12" s="11"/>
      <c r="V12" s="11"/>
      <c r="W12" s="11"/>
      <c r="X12" s="11"/>
      <c r="Y12" s="11"/>
      <c r="Z12" s="11"/>
      <c r="AA12" s="10" t="s">
        <v>104</v>
      </c>
      <c r="AB12" s="10" t="s">
        <v>105</v>
      </c>
      <c r="AC12" s="10" t="s">
        <v>106</v>
      </c>
      <c r="AD12" s="10" t="s">
        <v>107</v>
      </c>
    </row>
    <row r="13" spans="1:30" ht="88.35" customHeight="1">
      <c r="A13" s="66"/>
      <c r="B13" s="67"/>
      <c r="C13" s="68"/>
      <c r="D13" s="68"/>
      <c r="E13" s="68"/>
      <c r="F13" s="69"/>
      <c r="G13" s="68"/>
      <c r="H13" s="68"/>
      <c r="I13" s="69"/>
      <c r="J13" s="68"/>
      <c r="K13" s="68"/>
      <c r="L13" s="68"/>
      <c r="M13" s="68"/>
      <c r="N13" s="68"/>
      <c r="O13" s="68"/>
      <c r="P13" s="68"/>
      <c r="Q13" s="68"/>
      <c r="R13" s="68"/>
      <c r="S13" s="11"/>
      <c r="T13" s="11"/>
      <c r="U13" s="11"/>
      <c r="V13" s="11"/>
      <c r="W13" s="11"/>
      <c r="X13" s="11"/>
      <c r="Y13" s="11"/>
      <c r="Z13" s="11"/>
      <c r="AA13" s="10" t="s">
        <v>108</v>
      </c>
      <c r="AB13" s="10" t="s">
        <v>109</v>
      </c>
      <c r="AC13" s="10" t="s">
        <v>92</v>
      </c>
      <c r="AD13" s="10" t="s">
        <v>110</v>
      </c>
    </row>
    <row r="14" spans="1:30" ht="88.35" customHeight="1">
      <c r="A14" s="43"/>
      <c r="B14" s="32"/>
      <c r="C14" s="23"/>
      <c r="D14" s="23"/>
      <c r="E14" s="23"/>
      <c r="F14" s="23"/>
      <c r="G14" s="23"/>
      <c r="H14" s="23"/>
      <c r="I14" s="23"/>
      <c r="J14" s="23"/>
      <c r="K14" s="23"/>
      <c r="L14" s="23"/>
      <c r="M14" s="23"/>
      <c r="N14" s="23"/>
      <c r="O14" s="23"/>
      <c r="P14" s="23"/>
      <c r="Q14" s="23"/>
      <c r="R14" s="23"/>
      <c r="S14" s="11"/>
      <c r="T14" s="11"/>
      <c r="U14" s="11"/>
      <c r="V14" s="11"/>
      <c r="W14" s="11"/>
      <c r="X14" s="11"/>
      <c r="Y14" s="11"/>
      <c r="Z14" s="11"/>
      <c r="AA14" s="10" t="s">
        <v>111</v>
      </c>
      <c r="AB14" s="10" t="s">
        <v>112</v>
      </c>
      <c r="AC14" s="10" t="s">
        <v>113</v>
      </c>
      <c r="AD14" s="10" t="s">
        <v>114</v>
      </c>
    </row>
    <row r="15" spans="1:30" ht="88.35" customHeight="1">
      <c r="A15" s="43"/>
      <c r="B15" s="32"/>
      <c r="C15" s="23"/>
      <c r="D15" s="23"/>
      <c r="E15" s="23"/>
      <c r="F15" s="23"/>
      <c r="G15" s="23"/>
      <c r="H15" s="23"/>
      <c r="I15" s="23"/>
      <c r="J15" s="23"/>
      <c r="K15" s="23"/>
      <c r="L15" s="23"/>
      <c r="M15" s="23"/>
      <c r="N15" s="23"/>
      <c r="O15" s="23"/>
      <c r="P15" s="23"/>
      <c r="Q15" s="23"/>
      <c r="R15" s="23"/>
      <c r="S15" s="11"/>
      <c r="T15" s="11"/>
      <c r="U15" s="11"/>
      <c r="V15" s="11"/>
      <c r="W15" s="11"/>
      <c r="X15" s="11"/>
      <c r="Y15" s="11"/>
      <c r="Z15" s="11"/>
      <c r="AA15" s="10"/>
      <c r="AB15" s="10" t="s">
        <v>115</v>
      </c>
      <c r="AC15" s="10" t="s">
        <v>116</v>
      </c>
      <c r="AD15" s="10" t="s">
        <v>117</v>
      </c>
    </row>
    <row r="16" spans="1:30" ht="88.35" customHeight="1">
      <c r="A16" s="43"/>
      <c r="B16" s="32"/>
      <c r="C16" s="23"/>
      <c r="D16" s="23"/>
      <c r="E16" s="23"/>
      <c r="F16" s="45"/>
      <c r="G16" s="23"/>
      <c r="H16" s="23"/>
      <c r="I16" s="45"/>
      <c r="J16" s="23"/>
      <c r="K16" s="23"/>
      <c r="L16" s="23"/>
      <c r="M16" s="23"/>
      <c r="N16" s="23"/>
      <c r="O16" s="23"/>
      <c r="P16" s="23"/>
      <c r="Q16" s="23"/>
      <c r="R16" s="23"/>
      <c r="S16" s="11"/>
      <c r="T16" s="11"/>
      <c r="U16" s="11"/>
      <c r="V16" s="11"/>
      <c r="W16" s="11"/>
      <c r="X16" s="11"/>
      <c r="Y16" s="11"/>
      <c r="Z16" s="11"/>
      <c r="AA16" s="10"/>
      <c r="AB16" s="10" t="s">
        <v>118</v>
      </c>
      <c r="AC16" s="10" t="s">
        <v>119</v>
      </c>
      <c r="AD16" s="10" t="s">
        <v>120</v>
      </c>
    </row>
    <row r="17" spans="1:30" ht="88.35" customHeight="1">
      <c r="A17" s="43"/>
      <c r="B17" s="32"/>
      <c r="C17" s="23"/>
      <c r="D17" s="23"/>
      <c r="E17" s="23"/>
      <c r="F17" s="45"/>
      <c r="G17" s="23"/>
      <c r="H17" s="23"/>
      <c r="I17" s="23"/>
      <c r="J17" s="23"/>
      <c r="K17" s="23"/>
      <c r="L17" s="23"/>
      <c r="M17" s="23"/>
      <c r="N17" s="23"/>
      <c r="O17" s="23"/>
      <c r="P17" s="23"/>
      <c r="Q17" s="23"/>
      <c r="R17" s="23"/>
      <c r="S17" s="11"/>
      <c r="T17" s="11"/>
      <c r="U17" s="11"/>
      <c r="V17" s="11"/>
      <c r="W17" s="11"/>
      <c r="X17" s="11"/>
      <c r="Y17" s="11"/>
      <c r="Z17" s="11"/>
      <c r="AA17" s="10"/>
      <c r="AB17" s="10" t="s">
        <v>121</v>
      </c>
      <c r="AC17" s="10" t="s">
        <v>122</v>
      </c>
      <c r="AD17" s="10" t="s">
        <v>123</v>
      </c>
    </row>
    <row r="18" spans="1:30" ht="88.35" customHeight="1">
      <c r="A18" s="43"/>
      <c r="B18" s="32"/>
      <c r="C18" s="23"/>
      <c r="D18" s="23"/>
      <c r="E18" s="23"/>
      <c r="F18" s="45"/>
      <c r="G18" s="23"/>
      <c r="H18" s="23"/>
      <c r="I18" s="23"/>
      <c r="J18" s="23"/>
      <c r="K18" s="23"/>
      <c r="L18" s="23"/>
      <c r="M18" s="23"/>
      <c r="N18" s="23"/>
      <c r="O18" s="23"/>
      <c r="P18" s="23"/>
      <c r="Q18" s="23"/>
      <c r="R18" s="23"/>
      <c r="S18" s="11"/>
      <c r="T18" s="11"/>
      <c r="U18" s="11"/>
      <c r="V18" s="11"/>
      <c r="W18" s="11"/>
      <c r="X18" s="11"/>
      <c r="Y18" s="11"/>
      <c r="Z18" s="11"/>
      <c r="AA18" s="10"/>
      <c r="AB18" s="10" t="s">
        <v>124</v>
      </c>
      <c r="AC18" s="10" t="s">
        <v>125</v>
      </c>
      <c r="AD18" s="10"/>
    </row>
    <row r="19" spans="1:30" ht="88.35" customHeight="1">
      <c r="A19" s="43"/>
      <c r="B19" s="32"/>
      <c r="C19" s="23"/>
      <c r="D19" s="23"/>
      <c r="E19" s="23"/>
      <c r="F19" s="45"/>
      <c r="G19" s="23"/>
      <c r="H19" s="23"/>
      <c r="I19" s="45"/>
      <c r="J19" s="23"/>
      <c r="K19" s="23"/>
      <c r="L19" s="23"/>
      <c r="M19" s="23"/>
      <c r="N19" s="23"/>
      <c r="O19" s="23"/>
      <c r="P19" s="23"/>
      <c r="Q19" s="23"/>
      <c r="R19" s="23"/>
      <c r="S19" s="11"/>
      <c r="T19" s="11"/>
      <c r="U19" s="11"/>
      <c r="V19" s="11"/>
      <c r="W19" s="11"/>
      <c r="X19" s="11"/>
      <c r="Y19" s="11"/>
      <c r="Z19" s="11"/>
      <c r="AA19" s="10"/>
      <c r="AB19" s="10" t="s">
        <v>126</v>
      </c>
      <c r="AC19" s="10" t="s">
        <v>127</v>
      </c>
      <c r="AD19" s="10"/>
    </row>
    <row r="20" spans="1:30" ht="88.35" customHeight="1">
      <c r="A20" s="43"/>
      <c r="B20" s="32"/>
      <c r="C20" s="23"/>
      <c r="D20" s="23"/>
      <c r="E20" s="23"/>
      <c r="F20" s="23"/>
      <c r="G20" s="23"/>
      <c r="H20" s="23"/>
      <c r="I20" s="23"/>
      <c r="J20" s="23"/>
      <c r="K20" s="23"/>
      <c r="L20" s="23"/>
      <c r="M20" s="23"/>
      <c r="N20" s="23"/>
      <c r="O20" s="23"/>
      <c r="P20" s="23"/>
      <c r="Q20" s="23"/>
      <c r="R20" s="23"/>
      <c r="S20" s="11"/>
      <c r="T20" s="11"/>
      <c r="U20" s="11"/>
      <c r="V20" s="11"/>
      <c r="W20" s="11"/>
      <c r="X20" s="11"/>
      <c r="Y20" s="11"/>
      <c r="Z20" s="11"/>
      <c r="AA20" s="10"/>
      <c r="AB20" s="10" t="s">
        <v>128</v>
      </c>
      <c r="AC20" s="10" t="s">
        <v>129</v>
      </c>
      <c r="AD20" s="10"/>
    </row>
    <row r="21" spans="1:30" ht="88.35" customHeight="1">
      <c r="A21" s="43"/>
      <c r="B21" s="32"/>
      <c r="C21" s="23"/>
      <c r="D21" s="23"/>
      <c r="E21" s="23"/>
      <c r="F21" s="23"/>
      <c r="G21" s="23"/>
      <c r="H21" s="23"/>
      <c r="I21" s="23"/>
      <c r="J21" s="23"/>
      <c r="K21" s="23"/>
      <c r="L21" s="23"/>
      <c r="M21" s="23"/>
      <c r="N21" s="23"/>
      <c r="O21" s="23"/>
      <c r="P21" s="23"/>
      <c r="Q21" s="23"/>
      <c r="R21" s="23"/>
      <c r="S21" s="11"/>
      <c r="T21" s="11"/>
      <c r="U21" s="11"/>
      <c r="V21" s="11"/>
      <c r="W21" s="11"/>
      <c r="X21" s="11"/>
      <c r="Y21" s="11"/>
      <c r="Z21" s="11"/>
      <c r="AA21" s="10"/>
      <c r="AB21" s="10" t="s">
        <v>130</v>
      </c>
      <c r="AC21" s="10" t="s">
        <v>41</v>
      </c>
      <c r="AD21" s="10"/>
    </row>
    <row r="22" spans="1:30" ht="88.35" customHeight="1">
      <c r="A22" s="43"/>
      <c r="B22" s="32"/>
      <c r="C22" s="23"/>
      <c r="D22" s="23"/>
      <c r="E22" s="23"/>
      <c r="F22" s="45"/>
      <c r="G22" s="23"/>
      <c r="H22" s="23"/>
      <c r="I22" s="45"/>
      <c r="J22" s="23"/>
      <c r="K22" s="23"/>
      <c r="L22" s="23"/>
      <c r="M22" s="23"/>
      <c r="N22" s="23"/>
      <c r="O22" s="23"/>
      <c r="P22" s="23"/>
      <c r="Q22" s="23"/>
      <c r="R22" s="23"/>
      <c r="S22" s="11"/>
      <c r="T22" s="11"/>
      <c r="U22" s="11"/>
      <c r="V22" s="11"/>
      <c r="W22" s="11"/>
      <c r="X22" s="11"/>
      <c r="Y22" s="11"/>
      <c r="Z22" s="11"/>
      <c r="AA22" s="10"/>
      <c r="AB22" s="10" t="s">
        <v>131</v>
      </c>
      <c r="AC22" s="10" t="s">
        <v>132</v>
      </c>
      <c r="AD22" s="10"/>
    </row>
    <row r="23" spans="1:30" ht="88.35" customHeight="1">
      <c r="A23" s="43"/>
      <c r="B23" s="32"/>
      <c r="C23" s="23"/>
      <c r="D23" s="23"/>
      <c r="E23" s="23"/>
      <c r="F23" s="45"/>
      <c r="G23" s="23"/>
      <c r="H23" s="23"/>
      <c r="I23" s="23"/>
      <c r="J23" s="23"/>
      <c r="K23" s="23"/>
      <c r="L23" s="23"/>
      <c r="M23" s="23"/>
      <c r="N23" s="23"/>
      <c r="O23" s="23"/>
      <c r="P23" s="23"/>
      <c r="Q23" s="23"/>
      <c r="R23" s="23"/>
      <c r="S23" s="11"/>
      <c r="T23" s="11"/>
      <c r="U23" s="11"/>
      <c r="V23" s="11"/>
      <c r="W23" s="11"/>
      <c r="X23" s="11"/>
      <c r="Y23" s="11"/>
      <c r="Z23" s="11"/>
      <c r="AA23" s="10"/>
      <c r="AB23" s="10" t="s">
        <v>133</v>
      </c>
      <c r="AC23" s="10" t="s">
        <v>134</v>
      </c>
      <c r="AD23" s="10"/>
    </row>
    <row r="24" spans="1:30" ht="88.35" customHeight="1">
      <c r="A24" s="43"/>
      <c r="B24" s="32"/>
      <c r="C24" s="23"/>
      <c r="D24" s="23"/>
      <c r="E24" s="23"/>
      <c r="F24" s="45"/>
      <c r="G24" s="23"/>
      <c r="H24" s="23"/>
      <c r="I24" s="23"/>
      <c r="J24" s="23"/>
      <c r="K24" s="23"/>
      <c r="L24" s="23"/>
      <c r="M24" s="23"/>
      <c r="N24" s="23"/>
      <c r="O24" s="23"/>
      <c r="P24" s="23"/>
      <c r="Q24" s="23"/>
      <c r="R24" s="23"/>
      <c r="S24" s="11"/>
      <c r="T24" s="11"/>
      <c r="U24" s="11"/>
      <c r="V24" s="11"/>
      <c r="W24" s="11"/>
      <c r="X24" s="11"/>
      <c r="Y24" s="11"/>
      <c r="Z24" s="11"/>
      <c r="AA24" s="10"/>
      <c r="AB24" s="10" t="s">
        <v>135</v>
      </c>
      <c r="AC24" s="10" t="s">
        <v>136</v>
      </c>
      <c r="AD24" s="10"/>
    </row>
    <row r="25" spans="1:30" ht="88.35" customHeight="1">
      <c r="A25" s="43"/>
      <c r="B25" s="32"/>
      <c r="C25" s="23"/>
      <c r="D25" s="23"/>
      <c r="E25" s="23"/>
      <c r="F25" s="45"/>
      <c r="G25" s="23"/>
      <c r="H25" s="23"/>
      <c r="I25" s="45"/>
      <c r="J25" s="23"/>
      <c r="K25" s="23"/>
      <c r="L25" s="23"/>
      <c r="M25" s="23"/>
      <c r="N25" s="23"/>
      <c r="O25" s="23"/>
      <c r="P25" s="23"/>
      <c r="Q25" s="23"/>
      <c r="R25" s="23"/>
      <c r="S25" s="11"/>
      <c r="T25" s="11"/>
      <c r="U25" s="11"/>
      <c r="V25" s="11"/>
      <c r="W25" s="11"/>
      <c r="X25" s="11"/>
      <c r="Y25" s="11"/>
      <c r="Z25" s="11"/>
      <c r="AA25" s="10"/>
      <c r="AB25" s="10" t="s">
        <v>137</v>
      </c>
      <c r="AC25" s="10" t="s">
        <v>138</v>
      </c>
      <c r="AD25" s="10"/>
    </row>
    <row r="26" spans="1:30" ht="88.35" customHeight="1">
      <c r="A26" s="43"/>
      <c r="B26" s="32"/>
      <c r="C26" s="23"/>
      <c r="D26" s="23"/>
      <c r="E26" s="23"/>
      <c r="F26" s="45"/>
      <c r="G26" s="23"/>
      <c r="H26" s="23"/>
      <c r="I26" s="23"/>
      <c r="J26" s="23"/>
      <c r="K26" s="23"/>
      <c r="L26" s="23"/>
      <c r="M26" s="23"/>
      <c r="N26" s="23"/>
      <c r="O26" s="23"/>
      <c r="P26" s="23"/>
      <c r="Q26" s="23"/>
      <c r="R26" s="23"/>
      <c r="S26" s="11"/>
      <c r="T26" s="11"/>
      <c r="U26" s="11"/>
      <c r="V26" s="11"/>
      <c r="W26" s="11"/>
      <c r="X26" s="11"/>
      <c r="Y26" s="11"/>
      <c r="Z26" s="11"/>
      <c r="AA26" s="10"/>
      <c r="AB26" s="10" t="s">
        <v>139</v>
      </c>
      <c r="AC26" s="10" t="s">
        <v>140</v>
      </c>
      <c r="AD26" s="10"/>
    </row>
    <row r="27" spans="1:30" ht="88.35" customHeight="1">
      <c r="A27" s="43"/>
      <c r="B27" s="32"/>
      <c r="C27" s="23"/>
      <c r="D27" s="23"/>
      <c r="E27" s="23"/>
      <c r="F27" s="45"/>
      <c r="G27" s="23"/>
      <c r="H27" s="23"/>
      <c r="I27" s="23"/>
      <c r="J27" s="23"/>
      <c r="K27" s="23"/>
      <c r="L27" s="23"/>
      <c r="M27" s="23"/>
      <c r="N27" s="23"/>
      <c r="O27" s="23"/>
      <c r="P27" s="23"/>
      <c r="Q27" s="23"/>
      <c r="R27" s="23"/>
      <c r="S27" s="11"/>
      <c r="T27" s="11"/>
      <c r="U27" s="11"/>
      <c r="V27" s="11"/>
      <c r="W27" s="11"/>
      <c r="X27" s="11"/>
      <c r="Y27" s="11"/>
      <c r="Z27" s="11"/>
      <c r="AA27" s="10"/>
      <c r="AB27" s="10" t="s">
        <v>141</v>
      </c>
      <c r="AC27" s="10" t="s">
        <v>142</v>
      </c>
      <c r="AD27" s="10"/>
    </row>
    <row r="28" spans="1:30" ht="88.35" customHeight="1">
      <c r="A28" s="43"/>
      <c r="B28" s="32"/>
      <c r="C28" s="23"/>
      <c r="D28" s="23"/>
      <c r="E28" s="23"/>
      <c r="F28" s="45"/>
      <c r="G28" s="23"/>
      <c r="H28" s="23"/>
      <c r="I28" s="45"/>
      <c r="J28" s="23"/>
      <c r="K28" s="23"/>
      <c r="L28" s="23"/>
      <c r="M28" s="23"/>
      <c r="N28" s="23"/>
      <c r="O28" s="23"/>
      <c r="P28" s="23"/>
      <c r="Q28" s="23"/>
      <c r="R28" s="23"/>
      <c r="S28" s="11"/>
      <c r="T28" s="11"/>
      <c r="U28" s="11"/>
      <c r="V28" s="11"/>
      <c r="W28" s="11"/>
      <c r="X28" s="11"/>
      <c r="Y28" s="11"/>
      <c r="Z28" s="11"/>
      <c r="AA28" s="10"/>
      <c r="AB28" s="10" t="s">
        <v>143</v>
      </c>
      <c r="AC28" s="10" t="s">
        <v>144</v>
      </c>
      <c r="AD28" s="10"/>
    </row>
    <row r="29" spans="1:30" ht="88.35" customHeight="1">
      <c r="A29" s="43"/>
      <c r="B29" s="32"/>
      <c r="C29" s="23"/>
      <c r="D29" s="23"/>
      <c r="E29" s="23"/>
      <c r="F29" s="23"/>
      <c r="G29" s="23"/>
      <c r="H29" s="23"/>
      <c r="I29" s="23"/>
      <c r="J29" s="23"/>
      <c r="K29" s="23"/>
      <c r="L29" s="23"/>
      <c r="M29" s="23"/>
      <c r="N29" s="23"/>
      <c r="O29" s="23"/>
      <c r="P29" s="23"/>
      <c r="Q29" s="23"/>
      <c r="R29" s="23"/>
      <c r="S29" s="11"/>
      <c r="T29" s="11"/>
      <c r="U29" s="11"/>
      <c r="V29" s="11"/>
      <c r="W29" s="11"/>
      <c r="X29" s="11"/>
      <c r="Y29" s="11"/>
      <c r="Z29" s="11"/>
      <c r="AA29" s="10"/>
      <c r="AB29" s="10" t="s">
        <v>145</v>
      </c>
      <c r="AC29" s="10" t="s">
        <v>146</v>
      </c>
      <c r="AD29" s="10"/>
    </row>
    <row r="30" spans="1:30" ht="88.35" customHeight="1">
      <c r="A30" s="43"/>
      <c r="B30" s="32"/>
      <c r="C30" s="23"/>
      <c r="D30" s="23"/>
      <c r="E30" s="23"/>
      <c r="F30" s="23"/>
      <c r="G30" s="23"/>
      <c r="H30" s="23"/>
      <c r="I30" s="45"/>
      <c r="J30" s="23"/>
      <c r="K30" s="23"/>
      <c r="L30" s="23"/>
      <c r="M30" s="23"/>
      <c r="N30" s="23"/>
      <c r="O30" s="23"/>
      <c r="P30" s="23"/>
      <c r="Q30" s="23"/>
      <c r="R30" s="23"/>
      <c r="S30" s="11"/>
      <c r="T30" s="11"/>
      <c r="U30" s="11"/>
      <c r="V30" s="11"/>
      <c r="W30" s="11"/>
      <c r="X30" s="11"/>
      <c r="Y30" s="11"/>
      <c r="Z30" s="11"/>
      <c r="AA30" s="10"/>
      <c r="AB30" s="10" t="s">
        <v>147</v>
      </c>
      <c r="AC30" s="10" t="s">
        <v>148</v>
      </c>
      <c r="AD30" s="10"/>
    </row>
    <row r="31" spans="1:30" ht="88.35" customHeight="1">
      <c r="A31" s="43"/>
      <c r="B31" s="32"/>
      <c r="C31" s="23"/>
      <c r="D31" s="23"/>
      <c r="E31" s="23"/>
      <c r="F31" s="45"/>
      <c r="G31" s="23"/>
      <c r="H31" s="23"/>
      <c r="I31" s="45"/>
      <c r="J31" s="23"/>
      <c r="K31" s="23"/>
      <c r="L31" s="23"/>
      <c r="M31" s="23"/>
      <c r="N31" s="23"/>
      <c r="O31" s="23"/>
      <c r="P31" s="23"/>
      <c r="Q31" s="23"/>
      <c r="R31" s="23"/>
      <c r="S31" s="11"/>
      <c r="T31" s="11"/>
      <c r="U31" s="11"/>
      <c r="V31" s="11"/>
      <c r="W31" s="11"/>
      <c r="X31" s="11"/>
      <c r="Y31" s="11"/>
      <c r="Z31" s="11"/>
      <c r="AA31" s="10"/>
      <c r="AB31" s="10" t="s">
        <v>149</v>
      </c>
      <c r="AC31" s="10" t="s">
        <v>150</v>
      </c>
      <c r="AD31" s="10"/>
    </row>
    <row r="32" spans="1:30" ht="88.35" customHeight="1">
      <c r="A32" s="43"/>
      <c r="B32" s="32"/>
      <c r="C32" s="23"/>
      <c r="D32" s="23"/>
      <c r="E32" s="23"/>
      <c r="F32" s="23"/>
      <c r="G32" s="23"/>
      <c r="H32" s="23"/>
      <c r="I32" s="23"/>
      <c r="J32" s="23"/>
      <c r="K32" s="23"/>
      <c r="L32" s="23"/>
      <c r="M32" s="23"/>
      <c r="N32" s="23"/>
      <c r="O32" s="23"/>
      <c r="P32" s="23"/>
      <c r="Q32" s="23"/>
      <c r="R32" s="23"/>
      <c r="S32" s="11"/>
      <c r="T32" s="11"/>
      <c r="U32" s="11"/>
      <c r="V32" s="11"/>
      <c r="W32" s="11"/>
      <c r="X32" s="11"/>
      <c r="Y32" s="11"/>
      <c r="Z32" s="11"/>
      <c r="AA32" s="10"/>
      <c r="AB32" s="10" t="s">
        <v>151</v>
      </c>
      <c r="AC32" s="10" t="s">
        <v>152</v>
      </c>
      <c r="AD32" s="10"/>
    </row>
    <row r="33" spans="1:30" ht="88.35" customHeight="1">
      <c r="A33" s="43"/>
      <c r="B33" s="32"/>
      <c r="C33" s="23"/>
      <c r="D33" s="23"/>
      <c r="E33" s="23"/>
      <c r="F33" s="23"/>
      <c r="G33" s="23"/>
      <c r="H33" s="23"/>
      <c r="I33" s="23"/>
      <c r="J33" s="23"/>
      <c r="K33" s="23"/>
      <c r="L33" s="23"/>
      <c r="M33" s="23"/>
      <c r="N33" s="23"/>
      <c r="O33" s="23"/>
      <c r="P33" s="23"/>
      <c r="Q33" s="23"/>
      <c r="R33" s="23"/>
      <c r="S33" s="11"/>
      <c r="T33" s="11"/>
      <c r="U33" s="11"/>
      <c r="V33" s="11"/>
      <c r="W33" s="11"/>
      <c r="X33" s="11"/>
      <c r="Y33" s="11"/>
      <c r="Z33" s="11"/>
      <c r="AA33" s="10"/>
      <c r="AB33" s="10" t="s">
        <v>153</v>
      </c>
      <c r="AC33" s="10" t="s">
        <v>154</v>
      </c>
      <c r="AD33" s="10"/>
    </row>
    <row r="34" spans="1:30" ht="88.35" customHeight="1">
      <c r="A34" s="43"/>
      <c r="B34" s="32"/>
      <c r="C34" s="23"/>
      <c r="D34" s="23"/>
      <c r="E34" s="23"/>
      <c r="F34" s="45"/>
      <c r="G34" s="23"/>
      <c r="H34" s="23"/>
      <c r="I34" s="45"/>
      <c r="J34" s="23"/>
      <c r="K34" s="23"/>
      <c r="L34" s="23"/>
      <c r="M34" s="23"/>
      <c r="N34" s="23"/>
      <c r="O34" s="23"/>
      <c r="P34" s="23"/>
      <c r="Q34" s="23"/>
      <c r="R34" s="23"/>
      <c r="S34" s="11"/>
      <c r="T34" s="11"/>
      <c r="U34" s="11"/>
      <c r="V34" s="11"/>
      <c r="W34" s="11"/>
      <c r="X34" s="11"/>
      <c r="Y34" s="11"/>
      <c r="Z34" s="11"/>
      <c r="AA34" s="10"/>
      <c r="AB34" s="10" t="s">
        <v>155</v>
      </c>
      <c r="AC34" s="10" t="s">
        <v>156</v>
      </c>
      <c r="AD34" s="10"/>
    </row>
    <row r="35" spans="1:30" ht="88.35" customHeight="1">
      <c r="A35" s="43"/>
      <c r="B35" s="32"/>
      <c r="C35" s="23"/>
      <c r="D35" s="23"/>
      <c r="E35" s="23"/>
      <c r="F35" s="23"/>
      <c r="G35" s="23"/>
      <c r="H35" s="23"/>
      <c r="I35" s="23"/>
      <c r="J35" s="23"/>
      <c r="K35" s="23"/>
      <c r="L35" s="23"/>
      <c r="M35" s="23"/>
      <c r="N35" s="23"/>
      <c r="O35" s="23"/>
      <c r="P35" s="23"/>
      <c r="Q35" s="23"/>
      <c r="R35" s="23"/>
      <c r="S35" s="11"/>
      <c r="T35" s="11"/>
      <c r="U35" s="11"/>
      <c r="V35" s="11"/>
      <c r="W35" s="11"/>
      <c r="X35" s="11"/>
      <c r="Y35" s="11"/>
      <c r="Z35" s="11"/>
      <c r="AA35" s="10"/>
      <c r="AB35" s="10"/>
      <c r="AC35" s="10" t="s">
        <v>157</v>
      </c>
      <c r="AD35" s="10"/>
    </row>
    <row r="36" spans="1:30" ht="88.35" customHeight="1">
      <c r="A36" s="43"/>
      <c r="B36" s="32"/>
      <c r="C36" s="23"/>
      <c r="D36" s="23"/>
      <c r="E36" s="23"/>
      <c r="F36" s="23"/>
      <c r="G36" s="23"/>
      <c r="H36" s="23"/>
      <c r="I36" s="23"/>
      <c r="J36" s="23"/>
      <c r="K36" s="23"/>
      <c r="L36" s="23"/>
      <c r="M36" s="23"/>
      <c r="N36" s="23"/>
      <c r="O36" s="23"/>
      <c r="P36" s="23"/>
      <c r="Q36" s="23"/>
      <c r="R36" s="23"/>
      <c r="S36" s="11"/>
      <c r="T36" s="11"/>
      <c r="U36" s="11"/>
      <c r="V36" s="11"/>
      <c r="W36" s="11"/>
      <c r="X36" s="11"/>
      <c r="Y36" s="11"/>
      <c r="Z36" s="11"/>
      <c r="AA36" s="10"/>
      <c r="AB36" s="10"/>
      <c r="AC36" s="10" t="s">
        <v>158</v>
      </c>
      <c r="AD36" s="10"/>
    </row>
    <row r="37" spans="1:30" ht="88.35" customHeight="1">
      <c r="A37" s="43"/>
      <c r="B37" s="32"/>
      <c r="C37" s="23"/>
      <c r="D37" s="23"/>
      <c r="E37" s="23"/>
      <c r="F37" s="45"/>
      <c r="G37" s="23"/>
      <c r="H37" s="23"/>
      <c r="I37" s="23"/>
      <c r="J37" s="23"/>
      <c r="K37" s="23"/>
      <c r="L37" s="23"/>
      <c r="M37" s="23"/>
      <c r="N37" s="23"/>
      <c r="O37" s="23"/>
      <c r="P37" s="23"/>
      <c r="Q37" s="23"/>
      <c r="R37" s="23"/>
      <c r="S37" s="11"/>
      <c r="T37" s="11"/>
      <c r="U37" s="11"/>
      <c r="V37" s="11"/>
      <c r="W37" s="11"/>
      <c r="X37" s="11"/>
      <c r="Y37" s="11"/>
      <c r="Z37" s="11"/>
      <c r="AA37" s="10"/>
      <c r="AB37" s="10"/>
      <c r="AC37" s="10" t="s">
        <v>159</v>
      </c>
      <c r="AD37" s="10"/>
    </row>
    <row r="38" spans="1:30" ht="88.35" customHeight="1">
      <c r="A38" s="43"/>
      <c r="B38" s="32"/>
      <c r="C38" s="23"/>
      <c r="D38" s="23"/>
      <c r="E38" s="23"/>
      <c r="F38" s="23"/>
      <c r="G38" s="23"/>
      <c r="H38" s="23"/>
      <c r="I38" s="23"/>
      <c r="J38" s="23"/>
      <c r="K38" s="23"/>
      <c r="L38" s="23"/>
      <c r="M38" s="23"/>
      <c r="N38" s="23"/>
      <c r="O38" s="23"/>
      <c r="P38" s="23"/>
      <c r="Q38" s="23"/>
      <c r="R38" s="23"/>
      <c r="S38" s="11"/>
      <c r="T38" s="11"/>
      <c r="U38" s="11"/>
      <c r="V38" s="11"/>
      <c r="W38" s="11"/>
      <c r="X38" s="11"/>
      <c r="Y38" s="11"/>
      <c r="Z38" s="11"/>
      <c r="AA38" s="10"/>
      <c r="AB38" s="10"/>
      <c r="AC38" s="10" t="s">
        <v>160</v>
      </c>
      <c r="AD38" s="10"/>
    </row>
    <row r="39" spans="1:30" ht="88.35" customHeight="1">
      <c r="A39" s="43"/>
      <c r="B39" s="32"/>
      <c r="C39" s="23"/>
      <c r="D39" s="23"/>
      <c r="E39" s="23"/>
      <c r="F39" s="23"/>
      <c r="G39" s="23"/>
      <c r="H39" s="23"/>
      <c r="I39" s="23"/>
      <c r="J39" s="23"/>
      <c r="K39" s="23"/>
      <c r="L39" s="23"/>
      <c r="M39" s="23"/>
      <c r="N39" s="23"/>
      <c r="O39" s="23"/>
      <c r="P39" s="23"/>
      <c r="Q39" s="23"/>
      <c r="R39" s="23"/>
      <c r="S39" s="11"/>
      <c r="T39" s="11"/>
      <c r="U39" s="11"/>
      <c r="V39" s="11"/>
      <c r="W39" s="11"/>
      <c r="X39" s="11"/>
      <c r="Y39" s="11"/>
      <c r="Z39" s="11"/>
      <c r="AA39" s="10"/>
      <c r="AB39" s="10"/>
      <c r="AC39" s="10" t="s">
        <v>161</v>
      </c>
      <c r="AD39" s="10"/>
    </row>
    <row r="40" spans="1:30" ht="88.35" customHeight="1">
      <c r="A40" s="43"/>
      <c r="B40" s="32"/>
      <c r="C40" s="23"/>
      <c r="D40" s="23"/>
      <c r="E40" s="23"/>
      <c r="F40" s="45"/>
      <c r="G40" s="23"/>
      <c r="H40" s="23"/>
      <c r="I40" s="45"/>
      <c r="J40" s="23"/>
      <c r="K40" s="23"/>
      <c r="L40" s="23"/>
      <c r="M40" s="23"/>
      <c r="N40" s="23"/>
      <c r="O40" s="23"/>
      <c r="P40" s="23"/>
      <c r="Q40" s="23"/>
      <c r="R40" s="23"/>
      <c r="S40" s="11"/>
      <c r="T40" s="11"/>
      <c r="U40" s="11"/>
      <c r="V40" s="11"/>
      <c r="W40" s="11"/>
      <c r="X40" s="11"/>
      <c r="Y40" s="11"/>
      <c r="Z40" s="11"/>
      <c r="AA40" s="10"/>
      <c r="AB40" s="10"/>
      <c r="AC40" s="10" t="s">
        <v>162</v>
      </c>
      <c r="AD40" s="10"/>
    </row>
    <row r="41" spans="1:30" ht="88.35" customHeight="1">
      <c r="A41" s="43"/>
      <c r="B41" s="32"/>
      <c r="C41" s="23"/>
      <c r="D41" s="23"/>
      <c r="E41" s="23"/>
      <c r="F41" s="23"/>
      <c r="G41" s="23"/>
      <c r="H41" s="23"/>
      <c r="I41" s="23"/>
      <c r="J41" s="23"/>
      <c r="K41" s="23"/>
      <c r="L41" s="23"/>
      <c r="M41" s="23"/>
      <c r="N41" s="23"/>
      <c r="O41" s="23"/>
      <c r="P41" s="23"/>
      <c r="Q41" s="23"/>
      <c r="R41" s="23"/>
      <c r="S41" s="11"/>
      <c r="T41" s="11"/>
      <c r="U41" s="11"/>
      <c r="V41" s="11"/>
      <c r="W41" s="11"/>
      <c r="X41" s="11"/>
      <c r="Y41" s="11"/>
      <c r="Z41" s="11"/>
      <c r="AA41" s="10"/>
      <c r="AB41" s="10"/>
      <c r="AC41" s="10" t="s">
        <v>163</v>
      </c>
      <c r="AD41" s="10"/>
    </row>
    <row r="42" spans="1:30" ht="88.35" customHeight="1">
      <c r="A42" s="43"/>
      <c r="B42" s="32"/>
      <c r="C42" s="23"/>
      <c r="D42" s="23"/>
      <c r="E42" s="23"/>
      <c r="F42" s="23"/>
      <c r="G42" s="23"/>
      <c r="H42" s="23"/>
      <c r="I42" s="23"/>
      <c r="J42" s="23"/>
      <c r="K42" s="23"/>
      <c r="L42" s="23"/>
      <c r="M42" s="23"/>
      <c r="N42" s="23"/>
      <c r="O42" s="23"/>
      <c r="P42" s="23"/>
      <c r="Q42" s="23"/>
      <c r="R42" s="23"/>
      <c r="S42" s="11"/>
      <c r="T42" s="11"/>
      <c r="U42" s="11"/>
      <c r="V42" s="11"/>
      <c r="W42" s="11"/>
      <c r="X42" s="11"/>
      <c r="Y42" s="11"/>
      <c r="Z42" s="11"/>
      <c r="AA42" s="10"/>
      <c r="AB42" s="10"/>
      <c r="AC42" s="10" t="s">
        <v>164</v>
      </c>
      <c r="AD42" s="10"/>
    </row>
    <row r="43" spans="1:30" ht="88.35" customHeight="1">
      <c r="A43" s="43"/>
      <c r="B43" s="32"/>
      <c r="C43" s="23"/>
      <c r="D43" s="23"/>
      <c r="E43" s="23"/>
      <c r="F43" s="45"/>
      <c r="G43" s="23"/>
      <c r="H43" s="23"/>
      <c r="I43" s="45"/>
      <c r="J43" s="23"/>
      <c r="K43" s="23"/>
      <c r="L43" s="23"/>
      <c r="M43" s="23"/>
      <c r="N43" s="23"/>
      <c r="O43" s="23"/>
      <c r="P43" s="23"/>
      <c r="Q43" s="23"/>
      <c r="R43" s="23"/>
      <c r="S43" s="11"/>
      <c r="T43" s="11"/>
      <c r="U43" s="11"/>
      <c r="V43" s="11"/>
      <c r="W43" s="11"/>
      <c r="X43" s="11"/>
      <c r="Y43" s="11"/>
      <c r="Z43" s="11"/>
      <c r="AA43" s="10"/>
      <c r="AB43" s="10"/>
      <c r="AC43" s="10" t="s">
        <v>165</v>
      </c>
      <c r="AD43" s="10"/>
    </row>
    <row r="44" spans="1:30" ht="88.35" customHeight="1">
      <c r="A44" s="43"/>
      <c r="B44" s="32"/>
      <c r="C44" s="23"/>
      <c r="D44" s="23"/>
      <c r="E44" s="23"/>
      <c r="F44" s="23"/>
      <c r="G44" s="23"/>
      <c r="H44" s="23"/>
      <c r="I44" s="23"/>
      <c r="J44" s="23"/>
      <c r="K44" s="23"/>
      <c r="L44" s="23"/>
      <c r="M44" s="23"/>
      <c r="N44" s="23"/>
      <c r="O44" s="23"/>
      <c r="P44" s="23"/>
      <c r="Q44" s="23"/>
      <c r="R44" s="23"/>
      <c r="S44" s="11"/>
      <c r="T44" s="11"/>
      <c r="U44" s="11"/>
      <c r="V44" s="11"/>
      <c r="W44" s="11"/>
      <c r="X44" s="11"/>
      <c r="Y44" s="11"/>
      <c r="Z44" s="11"/>
      <c r="AA44" s="10"/>
      <c r="AB44" s="10"/>
      <c r="AC44" s="10" t="s">
        <v>166</v>
      </c>
      <c r="AD44" s="10"/>
    </row>
    <row r="45" spans="1:30" ht="88.35" customHeight="1">
      <c r="A45" s="43"/>
      <c r="B45" s="32"/>
      <c r="C45" s="23"/>
      <c r="D45" s="23"/>
      <c r="E45" s="23"/>
      <c r="F45" s="23"/>
      <c r="G45" s="23"/>
      <c r="H45" s="23"/>
      <c r="I45" s="23"/>
      <c r="J45" s="23"/>
      <c r="K45" s="23"/>
      <c r="L45" s="23"/>
      <c r="M45" s="23"/>
      <c r="N45" s="23"/>
      <c r="O45" s="23"/>
      <c r="P45" s="23"/>
      <c r="Q45" s="23"/>
      <c r="R45" s="23"/>
      <c r="S45" s="11"/>
      <c r="T45" s="11"/>
      <c r="U45" s="11"/>
      <c r="V45" s="11"/>
      <c r="W45" s="11"/>
      <c r="X45" s="11"/>
      <c r="Y45" s="11"/>
      <c r="Z45" s="11"/>
      <c r="AA45" s="10"/>
      <c r="AB45" s="10"/>
      <c r="AC45" s="10" t="s">
        <v>167</v>
      </c>
      <c r="AD45" s="10"/>
    </row>
    <row r="46" spans="1:30" ht="88.35" customHeight="1">
      <c r="A46" s="43"/>
      <c r="B46" s="32"/>
      <c r="C46" s="23"/>
      <c r="D46" s="23"/>
      <c r="E46" s="23"/>
      <c r="F46" s="23"/>
      <c r="G46" s="23"/>
      <c r="H46" s="23"/>
      <c r="I46" s="23"/>
      <c r="J46" s="23"/>
      <c r="K46" s="23"/>
      <c r="L46" s="23"/>
      <c r="M46" s="23"/>
      <c r="N46" s="23"/>
      <c r="O46" s="23"/>
      <c r="P46" s="23"/>
      <c r="Q46" s="23"/>
      <c r="R46" s="23"/>
      <c r="S46" s="11"/>
      <c r="T46" s="11"/>
      <c r="U46" s="11"/>
      <c r="V46" s="11"/>
      <c r="W46" s="11"/>
      <c r="X46" s="11"/>
      <c r="Y46" s="11"/>
      <c r="Z46" s="11"/>
      <c r="AA46" s="10"/>
      <c r="AB46" s="10"/>
      <c r="AC46" s="10" t="s">
        <v>168</v>
      </c>
      <c r="AD46" s="10"/>
    </row>
    <row r="47" spans="1:30" ht="88.35" customHeight="1">
      <c r="A47" s="43"/>
      <c r="B47" s="32"/>
      <c r="C47" s="23"/>
      <c r="D47" s="23"/>
      <c r="E47" s="23"/>
      <c r="F47" s="23"/>
      <c r="G47" s="23"/>
      <c r="H47" s="23"/>
      <c r="I47" s="23"/>
      <c r="J47" s="23"/>
      <c r="K47" s="23"/>
      <c r="L47" s="23"/>
      <c r="M47" s="23"/>
      <c r="N47" s="23"/>
      <c r="O47" s="23"/>
      <c r="P47" s="23"/>
      <c r="Q47" s="23"/>
      <c r="R47" s="23"/>
      <c r="S47" s="11"/>
      <c r="T47" s="11"/>
      <c r="U47" s="11"/>
      <c r="V47" s="11"/>
      <c r="W47" s="11"/>
      <c r="X47" s="11"/>
      <c r="Y47" s="11"/>
      <c r="Z47" s="11"/>
      <c r="AA47" s="10"/>
      <c r="AB47" s="10"/>
      <c r="AC47" s="10" t="s">
        <v>169</v>
      </c>
      <c r="AD47" s="10"/>
    </row>
    <row r="48" spans="1:30" ht="88.35" customHeight="1">
      <c r="A48" s="43"/>
      <c r="B48" s="32"/>
      <c r="C48" s="23"/>
      <c r="D48" s="23"/>
      <c r="E48" s="23"/>
      <c r="F48" s="23"/>
      <c r="G48" s="23"/>
      <c r="H48" s="23"/>
      <c r="I48" s="23"/>
      <c r="J48" s="23"/>
      <c r="K48" s="23"/>
      <c r="L48" s="23"/>
      <c r="M48" s="23"/>
      <c r="N48" s="23"/>
      <c r="O48" s="23"/>
      <c r="P48" s="23"/>
      <c r="Q48" s="23"/>
      <c r="R48" s="23"/>
      <c r="S48" s="11"/>
      <c r="T48" s="11"/>
      <c r="U48" s="11"/>
      <c r="V48" s="11"/>
      <c r="W48" s="11"/>
      <c r="X48" s="11"/>
      <c r="Y48" s="11"/>
      <c r="Z48" s="11"/>
      <c r="AA48" s="10"/>
      <c r="AB48" s="10"/>
      <c r="AC48" s="10" t="s">
        <v>170</v>
      </c>
      <c r="AD48" s="10"/>
    </row>
    <row r="49" spans="1:30" ht="88.35" customHeight="1">
      <c r="A49" s="43"/>
      <c r="B49" s="32"/>
      <c r="C49" s="23"/>
      <c r="D49" s="23"/>
      <c r="E49" s="23"/>
      <c r="F49" s="23"/>
      <c r="G49" s="23"/>
      <c r="H49" s="23"/>
      <c r="I49" s="23"/>
      <c r="J49" s="23"/>
      <c r="K49" s="23"/>
      <c r="L49" s="23"/>
      <c r="M49" s="23"/>
      <c r="N49" s="23"/>
      <c r="O49" s="23"/>
      <c r="P49" s="23"/>
      <c r="Q49" s="23"/>
      <c r="R49" s="23"/>
      <c r="S49" s="11"/>
      <c r="T49" s="11"/>
      <c r="U49" s="11"/>
      <c r="V49" s="11"/>
      <c r="W49" s="11"/>
      <c r="X49" s="11"/>
      <c r="Y49" s="11"/>
      <c r="Z49" s="11"/>
      <c r="AA49" s="10"/>
      <c r="AB49" s="10"/>
      <c r="AC49" s="10" t="s">
        <v>171</v>
      </c>
      <c r="AD49" s="10"/>
    </row>
    <row r="50" spans="1:30" ht="88.35" customHeight="1">
      <c r="A50" s="43"/>
      <c r="B50" s="32"/>
      <c r="C50" s="23"/>
      <c r="D50" s="23"/>
      <c r="E50" s="23"/>
      <c r="F50" s="23"/>
      <c r="G50" s="23"/>
      <c r="H50" s="23"/>
      <c r="I50" s="23"/>
      <c r="J50" s="23"/>
      <c r="K50" s="23"/>
      <c r="L50" s="23"/>
      <c r="M50" s="23"/>
      <c r="N50" s="23"/>
      <c r="O50" s="23"/>
      <c r="P50" s="23"/>
      <c r="Q50" s="23"/>
      <c r="R50" s="23"/>
      <c r="S50" s="11"/>
      <c r="T50" s="11"/>
      <c r="U50" s="11"/>
      <c r="V50" s="11"/>
      <c r="W50" s="11"/>
      <c r="X50" s="11"/>
      <c r="Y50" s="11"/>
      <c r="Z50" s="11"/>
      <c r="AA50" s="10"/>
      <c r="AB50" s="10"/>
      <c r="AC50" s="10" t="s">
        <v>172</v>
      </c>
      <c r="AD50" s="10"/>
    </row>
    <row r="51" spans="1:30" ht="88.35" customHeight="1">
      <c r="A51" s="43"/>
      <c r="B51" s="32"/>
      <c r="C51" s="23"/>
      <c r="D51" s="23"/>
      <c r="E51" s="23"/>
      <c r="F51" s="23"/>
      <c r="G51" s="23"/>
      <c r="H51" s="23"/>
      <c r="I51" s="23"/>
      <c r="J51" s="23"/>
      <c r="K51" s="23"/>
      <c r="L51" s="23"/>
      <c r="M51" s="23"/>
      <c r="N51" s="23"/>
      <c r="O51" s="23"/>
      <c r="P51" s="23"/>
      <c r="Q51" s="23"/>
      <c r="R51" s="23"/>
      <c r="S51" s="11"/>
      <c r="T51" s="11"/>
      <c r="U51" s="11"/>
      <c r="V51" s="11"/>
      <c r="W51" s="11"/>
      <c r="X51" s="11"/>
      <c r="Y51" s="11"/>
      <c r="Z51" s="11"/>
      <c r="AA51" s="10"/>
      <c r="AB51" s="10"/>
      <c r="AC51" s="10" t="s">
        <v>173</v>
      </c>
      <c r="AD51" s="10"/>
    </row>
    <row r="52" spans="1:30" ht="88.35" customHeight="1">
      <c r="A52" s="43"/>
      <c r="B52" s="32"/>
      <c r="C52" s="23"/>
      <c r="D52" s="23"/>
      <c r="E52" s="23"/>
      <c r="F52" s="23"/>
      <c r="G52" s="23"/>
      <c r="H52" s="23"/>
      <c r="I52" s="23"/>
      <c r="J52" s="23"/>
      <c r="K52" s="23"/>
      <c r="L52" s="23"/>
      <c r="M52" s="23"/>
      <c r="N52" s="23"/>
      <c r="O52" s="23"/>
      <c r="P52" s="23"/>
      <c r="Q52" s="23"/>
      <c r="R52" s="23"/>
      <c r="S52" s="11"/>
      <c r="T52" s="11"/>
      <c r="U52" s="11"/>
      <c r="V52" s="11"/>
      <c r="W52" s="11"/>
      <c r="X52" s="11"/>
      <c r="Y52" s="11"/>
      <c r="Z52" s="11"/>
      <c r="AA52" s="10"/>
      <c r="AB52" s="10"/>
      <c r="AC52" s="10"/>
      <c r="AD52" s="10"/>
    </row>
    <row r="53" spans="1:30" ht="88.35" customHeight="1">
      <c r="A53" s="43"/>
      <c r="B53" s="32"/>
      <c r="C53" s="23"/>
      <c r="D53" s="23"/>
      <c r="E53" s="23"/>
      <c r="F53" s="23"/>
      <c r="G53" s="23"/>
      <c r="H53" s="23"/>
      <c r="I53" s="23"/>
      <c r="J53" s="23"/>
      <c r="K53" s="23"/>
      <c r="L53" s="23"/>
      <c r="M53" s="23"/>
      <c r="N53" s="23"/>
      <c r="O53" s="23"/>
      <c r="P53" s="23"/>
      <c r="Q53" s="23"/>
      <c r="R53" s="23"/>
      <c r="S53" s="11"/>
      <c r="T53" s="11"/>
      <c r="U53" s="11"/>
      <c r="V53" s="11"/>
      <c r="W53" s="11"/>
      <c r="X53" s="11"/>
      <c r="Y53" s="11"/>
      <c r="Z53" s="11"/>
    </row>
    <row r="54" spans="1:30" ht="88.35" customHeight="1">
      <c r="A54" s="43"/>
      <c r="B54" s="32"/>
      <c r="C54" s="23"/>
      <c r="D54" s="23"/>
      <c r="E54" s="23"/>
      <c r="F54" s="23"/>
      <c r="G54" s="23"/>
      <c r="H54" s="23"/>
      <c r="I54" s="23"/>
      <c r="J54" s="23"/>
      <c r="K54" s="23"/>
      <c r="L54" s="23"/>
      <c r="M54" s="23"/>
      <c r="N54" s="23"/>
      <c r="O54" s="23"/>
      <c r="P54" s="23"/>
      <c r="Q54" s="23"/>
      <c r="R54" s="23"/>
      <c r="S54" s="11"/>
      <c r="T54" s="11"/>
      <c r="U54" s="11"/>
      <c r="V54" s="11"/>
      <c r="W54" s="11"/>
      <c r="X54" s="11"/>
      <c r="Y54" s="11"/>
      <c r="Z54" s="11"/>
      <c r="AA54" s="11"/>
      <c r="AB54" s="11"/>
      <c r="AC54" s="11"/>
      <c r="AD54" s="11"/>
    </row>
    <row r="55" spans="1:30" ht="88.35" customHeight="1">
      <c r="A55" s="43"/>
      <c r="B55" s="32"/>
      <c r="C55" s="23"/>
      <c r="D55" s="23"/>
      <c r="E55" s="23"/>
      <c r="F55" s="23"/>
      <c r="G55" s="23"/>
      <c r="H55" s="23"/>
      <c r="I55" s="23"/>
      <c r="J55" s="23"/>
      <c r="K55" s="23"/>
      <c r="L55" s="23"/>
      <c r="M55" s="23"/>
      <c r="N55" s="23"/>
      <c r="O55" s="23"/>
      <c r="P55" s="23"/>
      <c r="Q55" s="23"/>
      <c r="R55" s="23"/>
      <c r="S55" s="11"/>
      <c r="T55" s="11"/>
      <c r="U55" s="11"/>
      <c r="V55" s="11"/>
      <c r="W55" s="11"/>
      <c r="X55" s="11"/>
      <c r="Y55" s="11"/>
      <c r="Z55" s="11"/>
      <c r="AA55" s="11"/>
      <c r="AB55" s="11"/>
      <c r="AC55" s="11"/>
      <c r="AD55" s="11"/>
    </row>
    <row r="56" spans="1:30" ht="88.35" customHeight="1">
      <c r="A56" s="43"/>
      <c r="B56" s="32"/>
      <c r="C56" s="23"/>
      <c r="D56" s="23"/>
      <c r="E56" s="23"/>
      <c r="F56" s="23"/>
      <c r="G56" s="23"/>
      <c r="H56" s="23"/>
      <c r="I56" s="23"/>
      <c r="J56" s="23"/>
      <c r="K56" s="23"/>
      <c r="L56" s="23"/>
      <c r="M56" s="23"/>
      <c r="N56" s="23"/>
      <c r="O56" s="23"/>
      <c r="P56" s="23"/>
      <c r="Q56" s="23"/>
      <c r="R56" s="23"/>
      <c r="S56" s="11"/>
      <c r="T56" s="11"/>
      <c r="U56" s="11"/>
      <c r="V56" s="11"/>
      <c r="W56" s="11"/>
      <c r="X56" s="11"/>
      <c r="Y56" s="11"/>
      <c r="Z56" s="11"/>
      <c r="AA56" s="11"/>
      <c r="AB56" s="11"/>
      <c r="AC56" s="11"/>
      <c r="AD56" s="11"/>
    </row>
    <row r="57" spans="1:30" ht="88.35" customHeight="1">
      <c r="A57" s="43"/>
      <c r="B57" s="32"/>
      <c r="C57" s="23"/>
      <c r="D57" s="23"/>
      <c r="E57" s="23"/>
      <c r="F57" s="23"/>
      <c r="G57" s="23"/>
      <c r="H57" s="23"/>
      <c r="I57" s="23"/>
      <c r="J57" s="23"/>
      <c r="K57" s="23"/>
      <c r="L57" s="23"/>
      <c r="M57" s="23"/>
      <c r="N57" s="23"/>
      <c r="O57" s="23"/>
      <c r="P57" s="23"/>
      <c r="Q57" s="23"/>
      <c r="R57" s="23"/>
      <c r="S57" s="11"/>
      <c r="T57" s="11"/>
      <c r="U57" s="11"/>
      <c r="V57" s="11"/>
      <c r="W57" s="11"/>
      <c r="X57" s="11"/>
      <c r="Y57" s="11"/>
      <c r="Z57" s="11"/>
      <c r="AA57" s="11"/>
      <c r="AB57" s="11"/>
      <c r="AC57" s="11"/>
      <c r="AD57" s="11"/>
    </row>
    <row r="58" spans="1:30" ht="88.35" customHeight="1">
      <c r="A58" s="43"/>
      <c r="B58" s="32"/>
      <c r="C58" s="23"/>
      <c r="D58" s="23"/>
      <c r="E58" s="23"/>
      <c r="F58" s="23"/>
      <c r="G58" s="23"/>
      <c r="H58" s="23"/>
      <c r="I58" s="23"/>
      <c r="J58" s="23"/>
      <c r="K58" s="23"/>
      <c r="L58" s="23"/>
      <c r="M58" s="23"/>
      <c r="N58" s="23"/>
      <c r="O58" s="23"/>
      <c r="P58" s="23"/>
      <c r="Q58" s="23"/>
      <c r="R58" s="23"/>
      <c r="S58" s="11"/>
      <c r="T58" s="11"/>
      <c r="U58" s="11"/>
      <c r="V58" s="11"/>
      <c r="W58" s="11"/>
      <c r="X58" s="11"/>
      <c r="Y58" s="11"/>
      <c r="Z58" s="11"/>
      <c r="AA58" s="11"/>
      <c r="AB58" s="11"/>
      <c r="AC58" s="11"/>
      <c r="AD58" s="11"/>
    </row>
    <row r="59" spans="1:30" ht="88.35" customHeight="1">
      <c r="A59" s="43"/>
      <c r="B59" s="32"/>
      <c r="C59" s="23"/>
      <c r="D59" s="23"/>
      <c r="E59" s="23"/>
      <c r="F59" s="23"/>
      <c r="G59" s="23"/>
      <c r="H59" s="23"/>
      <c r="I59" s="23"/>
      <c r="J59" s="23"/>
      <c r="K59" s="23"/>
      <c r="L59" s="23"/>
      <c r="M59" s="23"/>
      <c r="N59" s="23"/>
      <c r="O59" s="23"/>
      <c r="P59" s="23"/>
      <c r="Q59" s="23"/>
      <c r="R59" s="23"/>
      <c r="S59" s="11"/>
      <c r="T59" s="11"/>
      <c r="U59" s="11"/>
      <c r="V59" s="11"/>
      <c r="W59" s="11"/>
      <c r="X59" s="11"/>
      <c r="Y59" s="11"/>
      <c r="Z59" s="11"/>
      <c r="AA59" s="11"/>
      <c r="AB59" s="11"/>
      <c r="AC59" s="11"/>
      <c r="AD59" s="11"/>
    </row>
    <row r="60" spans="1:30" ht="88.35" customHeight="1">
      <c r="A60" s="43"/>
      <c r="B60" s="32"/>
      <c r="C60" s="23"/>
      <c r="D60" s="23"/>
      <c r="E60" s="23"/>
      <c r="F60" s="23"/>
      <c r="G60" s="23"/>
      <c r="H60" s="23"/>
      <c r="I60" s="23"/>
      <c r="J60" s="23"/>
      <c r="K60" s="23"/>
      <c r="L60" s="23"/>
      <c r="M60" s="23"/>
      <c r="N60" s="23"/>
      <c r="O60" s="23"/>
      <c r="P60" s="23"/>
      <c r="Q60" s="23"/>
      <c r="R60" s="23"/>
      <c r="S60" s="11"/>
      <c r="T60" s="11"/>
      <c r="U60" s="11"/>
      <c r="V60" s="11"/>
      <c r="W60" s="11"/>
      <c r="X60" s="11"/>
      <c r="Y60" s="11"/>
      <c r="Z60" s="11"/>
      <c r="AA60" s="11"/>
      <c r="AB60" s="11"/>
      <c r="AC60" s="11"/>
      <c r="AD60" s="11"/>
    </row>
    <row r="61" spans="1:30" ht="88.35" customHeight="1">
      <c r="A61" s="43"/>
      <c r="B61" s="32"/>
      <c r="C61" s="23"/>
      <c r="D61" s="23"/>
      <c r="E61" s="23"/>
      <c r="F61" s="23"/>
      <c r="G61" s="23"/>
      <c r="H61" s="23"/>
      <c r="I61" s="23"/>
      <c r="J61" s="23"/>
      <c r="K61" s="23"/>
      <c r="L61" s="23"/>
      <c r="M61" s="23"/>
      <c r="N61" s="23"/>
      <c r="O61" s="23"/>
      <c r="P61" s="23"/>
      <c r="Q61" s="23"/>
      <c r="R61" s="23"/>
      <c r="S61" s="11"/>
      <c r="T61" s="11"/>
      <c r="U61" s="11"/>
      <c r="V61" s="11"/>
      <c r="W61" s="11"/>
      <c r="X61" s="11"/>
      <c r="Y61" s="11"/>
      <c r="Z61" s="11"/>
      <c r="AA61" s="11"/>
      <c r="AB61" s="11"/>
      <c r="AC61" s="11"/>
      <c r="AD61" s="11"/>
    </row>
    <row r="62" spans="1:30" ht="88.35" customHeight="1">
      <c r="A62" s="43"/>
      <c r="B62" s="32"/>
      <c r="C62" s="23"/>
      <c r="D62" s="23"/>
      <c r="E62" s="23"/>
      <c r="F62" s="23"/>
      <c r="G62" s="23"/>
      <c r="H62" s="23"/>
      <c r="I62" s="23"/>
      <c r="J62" s="23"/>
      <c r="K62" s="23"/>
      <c r="L62" s="23"/>
      <c r="M62" s="23"/>
      <c r="N62" s="23"/>
      <c r="O62" s="23"/>
      <c r="P62" s="23"/>
      <c r="Q62" s="23"/>
      <c r="R62" s="23"/>
      <c r="S62" s="11"/>
      <c r="T62" s="11"/>
      <c r="U62" s="11"/>
      <c r="V62" s="11"/>
      <c r="W62" s="11"/>
      <c r="X62" s="11"/>
      <c r="Y62" s="11"/>
      <c r="Z62" s="11"/>
      <c r="AA62" s="11"/>
      <c r="AB62" s="11"/>
      <c r="AC62" s="11"/>
      <c r="AD62" s="11"/>
    </row>
    <row r="63" spans="1:30" ht="88.35" customHeight="1">
      <c r="A63" s="43"/>
      <c r="B63" s="32"/>
      <c r="C63" s="23"/>
      <c r="D63" s="23"/>
      <c r="E63" s="23"/>
      <c r="F63" s="23"/>
      <c r="G63" s="23"/>
      <c r="H63" s="23"/>
      <c r="I63" s="23"/>
      <c r="J63" s="23"/>
      <c r="K63" s="23"/>
      <c r="L63" s="23"/>
      <c r="M63" s="23"/>
      <c r="N63" s="23"/>
      <c r="O63" s="23"/>
      <c r="P63" s="23"/>
      <c r="Q63" s="23"/>
      <c r="R63" s="23"/>
      <c r="S63" s="11"/>
      <c r="T63" s="11"/>
      <c r="U63" s="11"/>
      <c r="V63" s="11"/>
      <c r="W63" s="11"/>
      <c r="X63" s="11"/>
      <c r="Y63" s="11"/>
      <c r="Z63" s="11"/>
      <c r="AA63" s="11"/>
      <c r="AB63" s="11"/>
      <c r="AC63" s="11"/>
      <c r="AD63" s="11"/>
    </row>
    <row r="64" spans="1:30" ht="88.35" customHeight="1">
      <c r="A64" s="43"/>
      <c r="B64" s="32"/>
      <c r="C64" s="23"/>
      <c r="D64" s="23"/>
      <c r="E64" s="23"/>
      <c r="F64" s="23"/>
      <c r="G64" s="23"/>
      <c r="H64" s="23"/>
      <c r="I64" s="23"/>
      <c r="J64" s="23"/>
      <c r="K64" s="23"/>
      <c r="L64" s="23"/>
      <c r="M64" s="23"/>
      <c r="N64" s="23"/>
      <c r="O64" s="23"/>
      <c r="P64" s="23"/>
      <c r="Q64" s="23"/>
      <c r="R64" s="23"/>
    </row>
  </sheetData>
  <mergeCells count="4">
    <mergeCell ref="B1:G1"/>
    <mergeCell ref="A2:E2"/>
    <mergeCell ref="F2:J2"/>
    <mergeCell ref="K2:R2"/>
  </mergeCells>
  <dataValidations count="7">
    <dataValidation type="list" allowBlank="1" showInputMessage="1" showErrorMessage="1" sqref="C4:C64" xr:uid="{51C844AF-58CA-A348-B3DC-0625E4BEFB40}">
      <formula1>$AD$7:$AD$20</formula1>
    </dataValidation>
    <dataValidation type="list" allowBlank="1" showInputMessage="1" showErrorMessage="1" sqref="H5:H64" xr:uid="{E59DB678-C4C9-D84B-9155-1DA00F3D3DDF}">
      <formula1>$AA$4:$AA$17</formula1>
    </dataValidation>
    <dataValidation type="list" allowBlank="1" showInputMessage="1" showErrorMessage="1" sqref="C4:C64" xr:uid="{EB80A3C9-447F-8E45-BC43-280C04514089}">
      <formula1>$AD$4:$AD$20</formula1>
    </dataValidation>
    <dataValidation type="list" allowBlank="1" showInputMessage="1" showErrorMessage="1" sqref="D4:D64" xr:uid="{0C67B049-2A9E-1840-A111-9CBC0C707717}">
      <formula1>$AB$4:$AB$39</formula1>
    </dataValidation>
    <dataValidation type="list" allowBlank="1" showInputMessage="1" showErrorMessage="1" sqref="B4:B64" xr:uid="{A62FCDBE-2B0B-484A-B6C2-98F05D489AE7}">
      <formula1>$AC$4:$AC$56</formula1>
    </dataValidation>
    <dataValidation type="list" allowBlank="1" showInputMessage="1" showErrorMessage="1" sqref="E4:E64" xr:uid="{8037FBF2-A809-3447-AC69-5A1247CF40FC}">
      <formula1>$Y$4:$Y$7</formula1>
    </dataValidation>
    <dataValidation type="list" allowBlank="1" showInputMessage="1" showErrorMessage="1" sqref="A4:A64" xr:uid="{DF4537CA-3690-9D4B-9AD1-10819CD3A78F}">
      <formula1>$Z$4:$Z$10</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33C83-62D5-4F05-93E6-2D4568E1FEFB}">
  <dimension ref="A1:Y66"/>
  <sheetViews>
    <sheetView workbookViewId="0">
      <selection activeCell="C4" sqref="C4"/>
    </sheetView>
  </sheetViews>
  <sheetFormatPr defaultColWidth="11.42578125" defaultRowHeight="15"/>
  <cols>
    <col min="1" max="1" width="9" bestFit="1" customWidth="1"/>
    <col min="2" max="2" width="11.42578125" bestFit="1" customWidth="1"/>
    <col min="3" max="3" width="5" bestFit="1" customWidth="1"/>
    <col min="4" max="4" width="4" bestFit="1" customWidth="1"/>
    <col min="5" max="5" width="6" bestFit="1" customWidth="1"/>
    <col min="6" max="6" width="5" bestFit="1" customWidth="1"/>
    <col min="7" max="12" width="0" hidden="1" customWidth="1"/>
    <col min="13" max="13" width="3" bestFit="1" customWidth="1"/>
    <col min="14" max="17" width="23" customWidth="1"/>
  </cols>
  <sheetData>
    <row r="1" spans="1:16">
      <c r="A1" t="s">
        <v>253</v>
      </c>
      <c r="B1" t="s">
        <v>254</v>
      </c>
      <c r="C1" t="s">
        <v>303</v>
      </c>
      <c r="D1" t="s">
        <v>28</v>
      </c>
      <c r="E1" t="s">
        <v>236</v>
      </c>
      <c r="F1">
        <v>0.01</v>
      </c>
      <c r="N1" t="s">
        <v>253</v>
      </c>
      <c r="O1" t="s">
        <v>5</v>
      </c>
      <c r="P1" t="s">
        <v>6</v>
      </c>
    </row>
    <row r="2" spans="1:16">
      <c r="A2" t="s">
        <v>235</v>
      </c>
      <c r="B2" t="e">
        <f>VLOOKUP('ANI DATA 4 GRAPH'!A2,'Animal Use Status'!$D$4:$O$56,8,FALSE)</f>
        <v>#N/A</v>
      </c>
      <c r="C2">
        <f>IFERROR(B2,0)</f>
        <v>0</v>
      </c>
      <c r="D2">
        <v>100</v>
      </c>
      <c r="E2">
        <f>'Animal Use Status'!K58</f>
        <v>23235</v>
      </c>
      <c r="F2" s="80">
        <f>D2/100</f>
        <v>1</v>
      </c>
      <c r="M2" t="s">
        <v>0</v>
      </c>
      <c r="N2" t="s">
        <v>235</v>
      </c>
      <c r="O2" s="5">
        <f>F2</f>
        <v>1</v>
      </c>
      <c r="P2" s="5">
        <v>1</v>
      </c>
    </row>
    <row r="3" spans="1:16">
      <c r="A3" t="s">
        <v>255</v>
      </c>
      <c r="B3" t="e">
        <f>VLOOKUP('ANI DATA 4 GRAPH'!A3,'Animal Use Status'!$D$4:$O$56,8,FALSE)</f>
        <v>#N/A</v>
      </c>
      <c r="C3">
        <f>IFERROR(B3,0)</f>
        <v>0</v>
      </c>
      <c r="D3" s="81">
        <f>D2-((C3/$E$2)*100)</f>
        <v>100</v>
      </c>
      <c r="E3">
        <f>E2-C3</f>
        <v>23235</v>
      </c>
      <c r="F3" s="80">
        <f t="shared" ref="F3:F66" si="0">D3/100</f>
        <v>1</v>
      </c>
      <c r="M3" t="s">
        <v>0</v>
      </c>
      <c r="N3" t="s">
        <v>255</v>
      </c>
      <c r="O3" s="5">
        <f t="shared" ref="O3:O42" si="1">F3</f>
        <v>1</v>
      </c>
      <c r="P3" s="5">
        <v>1</v>
      </c>
    </row>
    <row r="4" spans="1:16">
      <c r="A4" t="s">
        <v>256</v>
      </c>
      <c r="B4">
        <f>VLOOKUP('ANI DATA 4 GRAPH'!A4,'Animal Use Status'!$D$4:$O$56,8,FALSE)</f>
        <v>1454</v>
      </c>
      <c r="C4">
        <f t="shared" ref="C4:C66" si="2">IFERROR(B4,0)</f>
        <v>1454</v>
      </c>
      <c r="D4" s="81">
        <f>D3-((C4/$E$2)*100)</f>
        <v>93.742199268345175</v>
      </c>
      <c r="E4">
        <f t="shared" ref="E4:E66" si="3">E3-C4</f>
        <v>21781</v>
      </c>
      <c r="F4" s="80">
        <f t="shared" si="0"/>
        <v>0.93742199268345172</v>
      </c>
      <c r="M4" t="s">
        <v>0</v>
      </c>
      <c r="N4" t="s">
        <v>256</v>
      </c>
      <c r="O4" s="5">
        <f t="shared" si="1"/>
        <v>0.93742199268345172</v>
      </c>
      <c r="P4" s="5">
        <v>1</v>
      </c>
    </row>
    <row r="5" spans="1:16">
      <c r="A5" t="s">
        <v>257</v>
      </c>
      <c r="B5" t="e">
        <f>VLOOKUP('ANI DATA 4 GRAPH'!A5,'Animal Use Status'!$D$4:$O$56,8,FALSE)</f>
        <v>#N/A</v>
      </c>
      <c r="C5">
        <f t="shared" si="2"/>
        <v>0</v>
      </c>
      <c r="D5" s="81">
        <f t="shared" ref="D5:D66" si="4">D4-((C5/$E$2)*100)</f>
        <v>93.742199268345175</v>
      </c>
      <c r="E5">
        <f t="shared" si="3"/>
        <v>21781</v>
      </c>
      <c r="F5" s="80">
        <f t="shared" si="0"/>
        <v>0.93742199268345172</v>
      </c>
      <c r="M5" t="s">
        <v>0</v>
      </c>
      <c r="N5" t="s">
        <v>257</v>
      </c>
      <c r="O5" s="5">
        <f t="shared" si="1"/>
        <v>0.93742199268345172</v>
      </c>
      <c r="P5" s="5">
        <v>1</v>
      </c>
    </row>
    <row r="6" spans="1:16">
      <c r="A6" t="s">
        <v>237</v>
      </c>
      <c r="B6" t="e">
        <f>VLOOKUP('ANI DATA 4 GRAPH'!A6,'Animal Use Status'!$D$4:$O$56,8,FALSE)</f>
        <v>#N/A</v>
      </c>
      <c r="C6">
        <f t="shared" si="2"/>
        <v>0</v>
      </c>
      <c r="D6" s="81">
        <f t="shared" si="4"/>
        <v>93.742199268345175</v>
      </c>
      <c r="E6">
        <f t="shared" si="3"/>
        <v>21781</v>
      </c>
      <c r="F6" s="80">
        <f t="shared" si="0"/>
        <v>0.93742199268345172</v>
      </c>
      <c r="M6" t="s">
        <v>1</v>
      </c>
      <c r="N6" t="s">
        <v>237</v>
      </c>
      <c r="O6" s="5">
        <f t="shared" si="1"/>
        <v>0.93742199268345172</v>
      </c>
      <c r="P6" s="5">
        <v>1</v>
      </c>
    </row>
    <row r="7" spans="1:16">
      <c r="A7" t="s">
        <v>258</v>
      </c>
      <c r="B7" t="e">
        <f>VLOOKUP('ANI DATA 4 GRAPH'!A7,'Animal Use Status'!$D$4:$O$56,8,FALSE)</f>
        <v>#N/A</v>
      </c>
      <c r="C7">
        <f t="shared" si="2"/>
        <v>0</v>
      </c>
      <c r="D7" s="81">
        <f t="shared" si="4"/>
        <v>93.742199268345175</v>
      </c>
      <c r="E7">
        <f t="shared" si="3"/>
        <v>21781</v>
      </c>
      <c r="F7" s="80">
        <f t="shared" si="0"/>
        <v>0.93742199268345172</v>
      </c>
      <c r="M7" t="s">
        <v>1</v>
      </c>
      <c r="N7" t="s">
        <v>258</v>
      </c>
      <c r="O7" s="5">
        <f t="shared" si="1"/>
        <v>0.93742199268345172</v>
      </c>
      <c r="P7" s="34">
        <v>0.94</v>
      </c>
    </row>
    <row r="8" spans="1:16">
      <c r="A8" t="s">
        <v>259</v>
      </c>
      <c r="B8">
        <f>VLOOKUP('ANI DATA 4 GRAPH'!A8,'Animal Use Status'!$D$4:$O$56,8,FALSE)</f>
        <v>5515</v>
      </c>
      <c r="C8">
        <f t="shared" si="2"/>
        <v>5515</v>
      </c>
      <c r="D8" s="81">
        <f t="shared" si="4"/>
        <v>70.006455777921246</v>
      </c>
      <c r="E8">
        <f t="shared" si="3"/>
        <v>16266</v>
      </c>
      <c r="F8" s="80">
        <f t="shared" si="0"/>
        <v>0.7000645577792125</v>
      </c>
      <c r="M8" t="s">
        <v>1</v>
      </c>
      <c r="N8" t="s">
        <v>259</v>
      </c>
      <c r="O8" s="5">
        <f t="shared" si="1"/>
        <v>0.7000645577792125</v>
      </c>
      <c r="P8" s="34">
        <v>0.94</v>
      </c>
    </row>
    <row r="9" spans="1:16">
      <c r="A9" t="s">
        <v>260</v>
      </c>
      <c r="B9" t="e">
        <f>VLOOKUP('ANI DATA 4 GRAPH'!A9,'Animal Use Status'!$D$4:$O$56,8,FALSE)</f>
        <v>#N/A</v>
      </c>
      <c r="C9">
        <f t="shared" si="2"/>
        <v>0</v>
      </c>
      <c r="D9" s="81">
        <f t="shared" si="4"/>
        <v>70.006455777921246</v>
      </c>
      <c r="E9">
        <f t="shared" si="3"/>
        <v>16266</v>
      </c>
      <c r="F9" s="80">
        <f t="shared" si="0"/>
        <v>0.7000645577792125</v>
      </c>
      <c r="M9" t="s">
        <v>1</v>
      </c>
      <c r="N9" t="s">
        <v>260</v>
      </c>
      <c r="O9" s="5">
        <f t="shared" si="1"/>
        <v>0.7000645577792125</v>
      </c>
      <c r="P9" s="34">
        <v>0.94</v>
      </c>
    </row>
    <row r="10" spans="1:16">
      <c r="A10" t="s">
        <v>238</v>
      </c>
      <c r="B10" t="e">
        <f>VLOOKUP('ANI DATA 4 GRAPH'!A10,'Animal Use Status'!$D$4:$O$56,8,FALSE)</f>
        <v>#N/A</v>
      </c>
      <c r="C10">
        <f t="shared" si="2"/>
        <v>0</v>
      </c>
      <c r="D10" s="81">
        <f t="shared" si="4"/>
        <v>70.006455777921246</v>
      </c>
      <c r="E10">
        <f t="shared" si="3"/>
        <v>16266</v>
      </c>
      <c r="F10" s="80">
        <f t="shared" si="0"/>
        <v>0.7000645577792125</v>
      </c>
      <c r="M10" t="s">
        <v>2</v>
      </c>
      <c r="N10" t="s">
        <v>238</v>
      </c>
      <c r="O10" s="5">
        <f t="shared" si="1"/>
        <v>0.7000645577792125</v>
      </c>
      <c r="P10" s="34">
        <v>0.94</v>
      </c>
    </row>
    <row r="11" spans="1:16">
      <c r="A11" t="s">
        <v>261</v>
      </c>
      <c r="B11" t="e">
        <f>VLOOKUP('ANI DATA 4 GRAPH'!A11,'Animal Use Status'!$D$4:$O$56,8,FALSE)</f>
        <v>#N/A</v>
      </c>
      <c r="C11">
        <f t="shared" si="2"/>
        <v>0</v>
      </c>
      <c r="D11" s="81">
        <f t="shared" si="4"/>
        <v>70.006455777921246</v>
      </c>
      <c r="E11">
        <f t="shared" si="3"/>
        <v>16266</v>
      </c>
      <c r="F11" s="80">
        <f t="shared" si="0"/>
        <v>0.7000645577792125</v>
      </c>
      <c r="M11" t="s">
        <v>2</v>
      </c>
      <c r="N11" t="s">
        <v>261</v>
      </c>
      <c r="O11" s="5">
        <f t="shared" si="1"/>
        <v>0.7000645577792125</v>
      </c>
      <c r="P11" s="34">
        <v>0.94</v>
      </c>
    </row>
    <row r="12" spans="1:16">
      <c r="A12" t="s">
        <v>262</v>
      </c>
      <c r="B12">
        <f>VLOOKUP('ANI DATA 4 GRAPH'!A12,'Animal Use Status'!$D$4:$O$56,8,FALSE)</f>
        <v>780</v>
      </c>
      <c r="C12">
        <f t="shared" si="2"/>
        <v>780</v>
      </c>
      <c r="D12" s="81">
        <f t="shared" si="4"/>
        <v>66.649451258876695</v>
      </c>
      <c r="E12">
        <f t="shared" si="3"/>
        <v>15486</v>
      </c>
      <c r="F12" s="80">
        <f t="shared" si="0"/>
        <v>0.66649451258876691</v>
      </c>
      <c r="M12" t="s">
        <v>2</v>
      </c>
      <c r="N12" t="s">
        <v>262</v>
      </c>
      <c r="O12" s="5">
        <f t="shared" si="1"/>
        <v>0.66649451258876691</v>
      </c>
      <c r="P12" s="34">
        <v>0.94</v>
      </c>
    </row>
    <row r="13" spans="1:16">
      <c r="A13" t="s">
        <v>263</v>
      </c>
      <c r="B13" t="e">
        <f>VLOOKUP('ANI DATA 4 GRAPH'!A13,'Animal Use Status'!$D$4:$O$56,8,FALSE)</f>
        <v>#N/A</v>
      </c>
      <c r="C13">
        <f t="shared" si="2"/>
        <v>0</v>
      </c>
      <c r="D13" s="81">
        <f t="shared" si="4"/>
        <v>66.649451258876695</v>
      </c>
      <c r="E13">
        <f t="shared" si="3"/>
        <v>15486</v>
      </c>
      <c r="F13" s="80">
        <f t="shared" si="0"/>
        <v>0.66649451258876691</v>
      </c>
      <c r="M13" t="s">
        <v>2</v>
      </c>
      <c r="N13" t="s">
        <v>263</v>
      </c>
      <c r="O13" s="5">
        <f t="shared" si="1"/>
        <v>0.66649451258876691</v>
      </c>
      <c r="P13" s="34">
        <v>0.94</v>
      </c>
    </row>
    <row r="14" spans="1:16">
      <c r="A14" t="s">
        <v>239</v>
      </c>
      <c r="B14" t="e">
        <f>VLOOKUP('ANI DATA 4 GRAPH'!A14,'Animal Use Status'!$D$4:$O$56,8,FALSE)</f>
        <v>#N/A</v>
      </c>
      <c r="C14">
        <f t="shared" si="2"/>
        <v>0</v>
      </c>
      <c r="D14" s="81">
        <f t="shared" si="4"/>
        <v>66.649451258876695</v>
      </c>
      <c r="E14">
        <f t="shared" si="3"/>
        <v>15486</v>
      </c>
      <c r="F14" s="80">
        <f t="shared" si="0"/>
        <v>0.66649451258876691</v>
      </c>
      <c r="M14" t="s">
        <v>3</v>
      </c>
      <c r="N14" t="s">
        <v>239</v>
      </c>
      <c r="O14" s="5">
        <f t="shared" si="1"/>
        <v>0.66649451258876691</v>
      </c>
      <c r="P14" s="34">
        <v>0.7</v>
      </c>
    </row>
    <row r="15" spans="1:16">
      <c r="A15" t="s">
        <v>264</v>
      </c>
      <c r="B15" t="e">
        <f>VLOOKUP('ANI DATA 4 GRAPH'!A15,'Animal Use Status'!$D$4:$O$56,8,FALSE)</f>
        <v>#N/A</v>
      </c>
      <c r="C15">
        <f t="shared" si="2"/>
        <v>0</v>
      </c>
      <c r="D15" s="81">
        <f t="shared" si="4"/>
        <v>66.649451258876695</v>
      </c>
      <c r="E15">
        <f t="shared" si="3"/>
        <v>15486</v>
      </c>
      <c r="F15" s="80">
        <f t="shared" si="0"/>
        <v>0.66649451258876691</v>
      </c>
      <c r="M15" t="s">
        <v>3</v>
      </c>
      <c r="N15" t="s">
        <v>264</v>
      </c>
      <c r="O15" s="5">
        <f t="shared" si="1"/>
        <v>0.66649451258876691</v>
      </c>
      <c r="P15" s="34">
        <v>0.7</v>
      </c>
    </row>
    <row r="16" spans="1:16">
      <c r="A16" t="s">
        <v>265</v>
      </c>
      <c r="B16" t="e">
        <f>VLOOKUP('ANI DATA 4 GRAPH'!A16,'Animal Use Status'!$D$4:$O$56,8,FALSE)</f>
        <v>#N/A</v>
      </c>
      <c r="C16">
        <f t="shared" si="2"/>
        <v>0</v>
      </c>
      <c r="D16" s="81">
        <f t="shared" si="4"/>
        <v>66.649451258876695</v>
      </c>
      <c r="E16">
        <f t="shared" si="3"/>
        <v>15486</v>
      </c>
      <c r="F16" s="80">
        <f t="shared" si="0"/>
        <v>0.66649451258876691</v>
      </c>
      <c r="M16" t="s">
        <v>3</v>
      </c>
      <c r="N16" t="s">
        <v>265</v>
      </c>
      <c r="O16" s="5">
        <f t="shared" si="1"/>
        <v>0.66649451258876691</v>
      </c>
      <c r="P16" s="34">
        <v>0.7</v>
      </c>
    </row>
    <row r="17" spans="1:25">
      <c r="A17" t="s">
        <v>266</v>
      </c>
      <c r="B17" t="e">
        <f>VLOOKUP('ANI DATA 4 GRAPH'!A17,'Animal Use Status'!$D$4:$O$56,8,FALSE)</f>
        <v>#N/A</v>
      </c>
      <c r="C17">
        <f t="shared" si="2"/>
        <v>0</v>
      </c>
      <c r="D17" s="81">
        <f t="shared" si="4"/>
        <v>66.649451258876695</v>
      </c>
      <c r="E17">
        <f t="shared" si="3"/>
        <v>15486</v>
      </c>
      <c r="F17" s="80">
        <f t="shared" si="0"/>
        <v>0.66649451258876691</v>
      </c>
      <c r="M17" t="s">
        <v>3</v>
      </c>
      <c r="N17" t="s">
        <v>266</v>
      </c>
      <c r="O17" s="5">
        <f t="shared" si="1"/>
        <v>0.66649451258876691</v>
      </c>
      <c r="P17" s="34">
        <v>0.7</v>
      </c>
    </row>
    <row r="18" spans="1:25">
      <c r="A18" t="s">
        <v>240</v>
      </c>
      <c r="B18" t="e">
        <f>VLOOKUP('ANI DATA 4 GRAPH'!A18,'Animal Use Status'!$D$4:$O$56,8,FALSE)</f>
        <v>#N/A</v>
      </c>
      <c r="C18">
        <f t="shared" si="2"/>
        <v>0</v>
      </c>
      <c r="D18" s="81">
        <f t="shared" si="4"/>
        <v>66.649451258876695</v>
      </c>
      <c r="E18">
        <f t="shared" si="3"/>
        <v>15486</v>
      </c>
      <c r="F18" s="80">
        <f t="shared" si="0"/>
        <v>0.66649451258876691</v>
      </c>
      <c r="M18" t="s">
        <v>4</v>
      </c>
      <c r="N18" t="s">
        <v>240</v>
      </c>
      <c r="O18" s="5">
        <f t="shared" si="1"/>
        <v>0.66649451258876691</v>
      </c>
      <c r="P18" s="34">
        <v>0.67</v>
      </c>
    </row>
    <row r="19" spans="1:25">
      <c r="A19" t="s">
        <v>267</v>
      </c>
      <c r="B19" t="e">
        <f>VLOOKUP('ANI DATA 4 GRAPH'!A19,'Animal Use Status'!$D$4:$O$56,8,FALSE)</f>
        <v>#N/A</v>
      </c>
      <c r="C19">
        <f t="shared" si="2"/>
        <v>0</v>
      </c>
      <c r="D19" s="81">
        <f t="shared" si="4"/>
        <v>66.649451258876695</v>
      </c>
      <c r="E19">
        <f t="shared" si="3"/>
        <v>15486</v>
      </c>
      <c r="F19" s="80">
        <f t="shared" si="0"/>
        <v>0.66649451258876691</v>
      </c>
      <c r="M19" t="s">
        <v>4</v>
      </c>
      <c r="N19" t="s">
        <v>267</v>
      </c>
      <c r="O19" s="5">
        <f t="shared" si="1"/>
        <v>0.66649451258876691</v>
      </c>
      <c r="P19" s="34">
        <v>0.67</v>
      </c>
    </row>
    <row r="20" spans="1:25">
      <c r="A20" t="s">
        <v>268</v>
      </c>
      <c r="B20" t="e">
        <f>VLOOKUP('ANI DATA 4 GRAPH'!A20,'Animal Use Status'!$D$4:$O$56,8,FALSE)</f>
        <v>#N/A</v>
      </c>
      <c r="C20">
        <f t="shared" si="2"/>
        <v>0</v>
      </c>
      <c r="D20" s="81">
        <f t="shared" si="4"/>
        <v>66.649451258876695</v>
      </c>
      <c r="E20">
        <f t="shared" si="3"/>
        <v>15486</v>
      </c>
      <c r="F20" s="80">
        <f t="shared" si="0"/>
        <v>0.66649451258876691</v>
      </c>
      <c r="M20" t="s">
        <v>4</v>
      </c>
      <c r="N20" t="s">
        <v>268</v>
      </c>
      <c r="O20" s="5">
        <f t="shared" si="1"/>
        <v>0.66649451258876691</v>
      </c>
      <c r="P20" s="34">
        <v>0.67</v>
      </c>
    </row>
    <row r="21" spans="1:25">
      <c r="A21" t="s">
        <v>269</v>
      </c>
      <c r="B21">
        <f>VLOOKUP('ANI DATA 4 GRAPH'!A21,'Animal Use Status'!$D$4:$O$56,8,FALSE)</f>
        <v>7090</v>
      </c>
      <c r="C21">
        <f t="shared" si="2"/>
        <v>7090</v>
      </c>
      <c r="D21" s="81">
        <f t="shared" si="4"/>
        <v>36.135140951151286</v>
      </c>
      <c r="E21">
        <f t="shared" si="3"/>
        <v>8396</v>
      </c>
      <c r="F21" s="80">
        <f t="shared" si="0"/>
        <v>0.36135140951151284</v>
      </c>
      <c r="M21" t="s">
        <v>4</v>
      </c>
      <c r="N21" t="s">
        <v>269</v>
      </c>
      <c r="O21" s="5">
        <f t="shared" si="1"/>
        <v>0.36135140951151284</v>
      </c>
      <c r="P21" s="34">
        <v>0.67</v>
      </c>
    </row>
    <row r="22" spans="1:25">
      <c r="A22" t="s">
        <v>241</v>
      </c>
      <c r="B22">
        <f>VLOOKUP('ANI DATA 4 GRAPH'!A22,'Animal Use Status'!$D$4:$O$56,8,FALSE)</f>
        <v>7090</v>
      </c>
      <c r="C22">
        <f t="shared" si="2"/>
        <v>7090</v>
      </c>
      <c r="D22" s="81">
        <f t="shared" si="4"/>
        <v>5.6208306434258724</v>
      </c>
      <c r="E22">
        <f t="shared" si="3"/>
        <v>1306</v>
      </c>
      <c r="F22" s="80">
        <f t="shared" si="0"/>
        <v>5.6208306434258726E-2</v>
      </c>
      <c r="N22" t="s">
        <v>241</v>
      </c>
      <c r="O22" s="5">
        <f t="shared" si="1"/>
        <v>5.6208306434258726E-2</v>
      </c>
      <c r="P22" s="34"/>
    </row>
    <row r="23" spans="1:25">
      <c r="A23" t="s">
        <v>270</v>
      </c>
      <c r="B23" t="e">
        <f>VLOOKUP('ANI DATA 4 GRAPH'!A23,'Animal Use Status'!$D$4:$O$56,8,FALSE)</f>
        <v>#N/A</v>
      </c>
      <c r="C23">
        <f t="shared" si="2"/>
        <v>0</v>
      </c>
      <c r="D23" s="81">
        <f t="shared" si="4"/>
        <v>5.6208306434258724</v>
      </c>
      <c r="E23">
        <f t="shared" si="3"/>
        <v>1306</v>
      </c>
      <c r="F23" s="80">
        <f t="shared" si="0"/>
        <v>5.6208306434258726E-2</v>
      </c>
      <c r="N23" t="s">
        <v>270</v>
      </c>
      <c r="O23" s="5">
        <f t="shared" si="1"/>
        <v>5.6208306434258726E-2</v>
      </c>
      <c r="P23" s="34"/>
    </row>
    <row r="24" spans="1:25">
      <c r="A24" t="s">
        <v>271</v>
      </c>
      <c r="B24" t="e">
        <f>VLOOKUP('ANI DATA 4 GRAPH'!A24,'Animal Use Status'!$D$4:$O$56,8,FALSE)</f>
        <v>#N/A</v>
      </c>
      <c r="C24">
        <f t="shared" si="2"/>
        <v>0</v>
      </c>
      <c r="D24" s="81">
        <f t="shared" si="4"/>
        <v>5.6208306434258724</v>
      </c>
      <c r="E24">
        <f t="shared" si="3"/>
        <v>1306</v>
      </c>
      <c r="F24" s="80">
        <f t="shared" si="0"/>
        <v>5.6208306434258726E-2</v>
      </c>
      <c r="N24" t="s">
        <v>271</v>
      </c>
      <c r="O24" s="5">
        <f t="shared" si="1"/>
        <v>5.6208306434258726E-2</v>
      </c>
      <c r="P24" s="34"/>
    </row>
    <row r="25" spans="1:25">
      <c r="A25" t="s">
        <v>272</v>
      </c>
      <c r="B25" t="e">
        <f>VLOOKUP('ANI DATA 4 GRAPH'!A25,'Animal Use Status'!$D$4:$O$56,8,FALSE)</f>
        <v>#N/A</v>
      </c>
      <c r="C25">
        <f t="shared" si="2"/>
        <v>0</v>
      </c>
      <c r="D25" s="81">
        <f t="shared" si="4"/>
        <v>5.6208306434258724</v>
      </c>
      <c r="E25">
        <f t="shared" si="3"/>
        <v>1306</v>
      </c>
      <c r="F25" s="80">
        <f t="shared" si="0"/>
        <v>5.6208306434258726E-2</v>
      </c>
      <c r="N25" t="s">
        <v>272</v>
      </c>
      <c r="O25" s="5">
        <f t="shared" si="1"/>
        <v>5.6208306434258726E-2</v>
      </c>
      <c r="P25" s="34"/>
    </row>
    <row r="26" spans="1:25">
      <c r="A26" t="s">
        <v>242</v>
      </c>
      <c r="B26" t="e">
        <f>VLOOKUP('ANI DATA 4 GRAPH'!A26,'Animal Use Status'!$D$4:$O$56,8,FALSE)</f>
        <v>#N/A</v>
      </c>
      <c r="C26">
        <f t="shared" si="2"/>
        <v>0</v>
      </c>
      <c r="D26" s="81">
        <f t="shared" si="4"/>
        <v>5.6208306434258724</v>
      </c>
      <c r="E26">
        <f t="shared" si="3"/>
        <v>1306</v>
      </c>
      <c r="F26" s="80">
        <f t="shared" si="0"/>
        <v>5.6208306434258726E-2</v>
      </c>
      <c r="N26" t="s">
        <v>242</v>
      </c>
      <c r="O26" s="5">
        <f t="shared" si="1"/>
        <v>5.6208306434258726E-2</v>
      </c>
      <c r="P26" s="34"/>
      <c r="V26" s="36"/>
      <c r="W26" s="36"/>
      <c r="X26" s="36"/>
      <c r="Y26" s="36"/>
    </row>
    <row r="27" spans="1:25">
      <c r="A27" t="s">
        <v>273</v>
      </c>
      <c r="B27">
        <f>VLOOKUP('ANI DATA 4 GRAPH'!A27,'Animal Use Status'!$D$4:$O$56,8,FALSE)</f>
        <v>6</v>
      </c>
      <c r="C27">
        <f t="shared" si="2"/>
        <v>6</v>
      </c>
      <c r="D27" s="81">
        <f t="shared" si="4"/>
        <v>5.5950075317409143</v>
      </c>
      <c r="E27">
        <f t="shared" si="3"/>
        <v>1300</v>
      </c>
      <c r="F27" s="80">
        <f t="shared" si="0"/>
        <v>5.5950075317409143E-2</v>
      </c>
      <c r="N27" t="s">
        <v>273</v>
      </c>
      <c r="O27" s="5">
        <f t="shared" si="1"/>
        <v>5.5950075317409143E-2</v>
      </c>
      <c r="P27" s="34"/>
      <c r="R27" s="37"/>
      <c r="S27" s="36"/>
      <c r="T27" s="36"/>
      <c r="U27" s="36"/>
      <c r="V27" s="36"/>
      <c r="W27" s="36"/>
      <c r="X27" s="36"/>
      <c r="Y27" s="36"/>
    </row>
    <row r="28" spans="1:25">
      <c r="A28" t="s">
        <v>274</v>
      </c>
      <c r="B28" t="e">
        <f>VLOOKUP('ANI DATA 4 GRAPH'!A28,'Animal Use Status'!$D$4:$O$56,8,FALSE)</f>
        <v>#N/A</v>
      </c>
      <c r="C28">
        <f t="shared" si="2"/>
        <v>0</v>
      </c>
      <c r="D28" s="81">
        <f t="shared" si="4"/>
        <v>5.5950075317409143</v>
      </c>
      <c r="E28">
        <f t="shared" si="3"/>
        <v>1300</v>
      </c>
      <c r="F28" s="80">
        <f t="shared" si="0"/>
        <v>5.5950075317409143E-2</v>
      </c>
      <c r="N28" t="s">
        <v>274</v>
      </c>
      <c r="O28" s="5">
        <f t="shared" si="1"/>
        <v>5.5950075317409143E-2</v>
      </c>
      <c r="P28" s="34"/>
      <c r="R28" s="36"/>
      <c r="S28" s="36"/>
      <c r="T28" s="36"/>
      <c r="U28" s="36"/>
      <c r="V28" s="36"/>
      <c r="W28" s="36"/>
      <c r="X28" s="36"/>
      <c r="Y28" s="36"/>
    </row>
    <row r="29" spans="1:25">
      <c r="A29" t="s">
        <v>275</v>
      </c>
      <c r="B29">
        <f>VLOOKUP('ANI DATA 4 GRAPH'!A29,'Animal Use Status'!$D$4:$O$56,8,FALSE)</f>
        <v>60</v>
      </c>
      <c r="C29">
        <f t="shared" si="2"/>
        <v>60</v>
      </c>
      <c r="D29" s="81">
        <f t="shared" si="4"/>
        <v>5.3367764148913341</v>
      </c>
      <c r="E29">
        <f t="shared" si="3"/>
        <v>1240</v>
      </c>
      <c r="F29" s="80">
        <f t="shared" si="0"/>
        <v>5.3367764148913338E-2</v>
      </c>
      <c r="N29" t="s">
        <v>275</v>
      </c>
      <c r="O29" s="5">
        <f t="shared" si="1"/>
        <v>5.3367764148913338E-2</v>
      </c>
      <c r="P29" s="34"/>
      <c r="R29" s="36"/>
      <c r="S29" s="36"/>
      <c r="T29" s="36"/>
      <c r="U29" s="36"/>
      <c r="V29" s="36"/>
      <c r="W29" s="36"/>
      <c r="X29" s="36"/>
      <c r="Y29" s="36"/>
    </row>
    <row r="30" spans="1:25">
      <c r="A30" t="s">
        <v>243</v>
      </c>
      <c r="B30" t="e">
        <f>VLOOKUP('ANI DATA 4 GRAPH'!A30,'Animal Use Status'!$D$4:$O$56,8,FALSE)</f>
        <v>#N/A</v>
      </c>
      <c r="C30">
        <f t="shared" si="2"/>
        <v>0</v>
      </c>
      <c r="D30" s="81">
        <f t="shared" si="4"/>
        <v>5.3367764148913341</v>
      </c>
      <c r="E30">
        <f t="shared" si="3"/>
        <v>1240</v>
      </c>
      <c r="F30" s="80">
        <f t="shared" si="0"/>
        <v>5.3367764148913338E-2</v>
      </c>
      <c r="N30" t="s">
        <v>243</v>
      </c>
      <c r="O30" s="5">
        <f t="shared" si="1"/>
        <v>5.3367764148913338E-2</v>
      </c>
      <c r="P30" s="34"/>
      <c r="R30" s="36"/>
      <c r="S30" s="36"/>
      <c r="T30" s="36"/>
      <c r="U30" s="36"/>
      <c r="V30" s="36"/>
      <c r="W30" s="36"/>
      <c r="X30" s="36"/>
      <c r="Y30" s="36"/>
    </row>
    <row r="31" spans="1:25">
      <c r="A31" t="s">
        <v>276</v>
      </c>
      <c r="B31" t="e">
        <f>VLOOKUP('ANI DATA 4 GRAPH'!A31,'Animal Use Status'!$D$4:$O$56,8,FALSE)</f>
        <v>#N/A</v>
      </c>
      <c r="C31">
        <f t="shared" si="2"/>
        <v>0</v>
      </c>
      <c r="D31" s="81">
        <f t="shared" si="4"/>
        <v>5.3367764148913341</v>
      </c>
      <c r="E31">
        <f t="shared" si="3"/>
        <v>1240</v>
      </c>
      <c r="F31" s="80">
        <f t="shared" si="0"/>
        <v>5.3367764148913338E-2</v>
      </c>
      <c r="N31" t="s">
        <v>276</v>
      </c>
      <c r="O31" s="5">
        <f t="shared" si="1"/>
        <v>5.3367764148913338E-2</v>
      </c>
      <c r="P31" s="34"/>
      <c r="R31" s="36"/>
      <c r="S31" s="36"/>
      <c r="T31" s="36"/>
      <c r="U31" s="36"/>
      <c r="V31" s="36"/>
      <c r="W31" s="36"/>
      <c r="X31" s="36"/>
      <c r="Y31" s="36"/>
    </row>
    <row r="32" spans="1:25">
      <c r="A32" t="s">
        <v>277</v>
      </c>
      <c r="B32" t="e">
        <f>VLOOKUP('ANI DATA 4 GRAPH'!A32,'Animal Use Status'!$D$4:$O$56,8,FALSE)</f>
        <v>#N/A</v>
      </c>
      <c r="C32">
        <f t="shared" si="2"/>
        <v>0</v>
      </c>
      <c r="D32" s="81">
        <f t="shared" si="4"/>
        <v>5.3367764148913341</v>
      </c>
      <c r="E32">
        <f t="shared" si="3"/>
        <v>1240</v>
      </c>
      <c r="F32" s="80">
        <f t="shared" si="0"/>
        <v>5.3367764148913338E-2</v>
      </c>
      <c r="N32" t="s">
        <v>277</v>
      </c>
      <c r="O32" s="5">
        <f t="shared" si="1"/>
        <v>5.3367764148913338E-2</v>
      </c>
      <c r="P32" s="34"/>
      <c r="R32" s="36"/>
      <c r="S32" s="36"/>
      <c r="T32" s="36"/>
      <c r="U32" s="36"/>
      <c r="V32" s="36"/>
      <c r="W32" s="36"/>
      <c r="X32" s="36"/>
      <c r="Y32" s="36"/>
    </row>
    <row r="33" spans="1:25">
      <c r="A33" t="s">
        <v>278</v>
      </c>
      <c r="B33" t="e">
        <f>VLOOKUP('ANI DATA 4 GRAPH'!A33,'Animal Use Status'!$D$4:$O$56,8,FALSE)</f>
        <v>#N/A</v>
      </c>
      <c r="C33">
        <f t="shared" si="2"/>
        <v>0</v>
      </c>
      <c r="D33" s="81">
        <f t="shared" si="4"/>
        <v>5.3367764148913341</v>
      </c>
      <c r="E33">
        <f t="shared" si="3"/>
        <v>1240</v>
      </c>
      <c r="F33" s="80">
        <f t="shared" si="0"/>
        <v>5.3367764148913338E-2</v>
      </c>
      <c r="N33" t="s">
        <v>278</v>
      </c>
      <c r="O33" s="5">
        <f t="shared" si="1"/>
        <v>5.3367764148913338E-2</v>
      </c>
      <c r="P33" s="34"/>
      <c r="R33" s="36"/>
      <c r="S33" s="36"/>
      <c r="T33" s="36"/>
      <c r="U33" s="36"/>
      <c r="V33" s="36"/>
      <c r="W33" s="36"/>
      <c r="X33" s="36"/>
      <c r="Y33" s="36"/>
    </row>
    <row r="34" spans="1:25">
      <c r="A34" t="s">
        <v>244</v>
      </c>
      <c r="B34" t="e">
        <f>VLOOKUP('ANI DATA 4 GRAPH'!A34,'Animal Use Status'!$D$4:$O$56,8,FALSE)</f>
        <v>#N/A</v>
      </c>
      <c r="C34">
        <f t="shared" si="2"/>
        <v>0</v>
      </c>
      <c r="D34" s="81">
        <f t="shared" si="4"/>
        <v>5.3367764148913341</v>
      </c>
      <c r="E34">
        <f t="shared" si="3"/>
        <v>1240</v>
      </c>
      <c r="F34" s="80">
        <f t="shared" si="0"/>
        <v>5.3367764148913338E-2</v>
      </c>
      <c r="N34" t="s">
        <v>244</v>
      </c>
      <c r="O34" s="5">
        <f t="shared" si="1"/>
        <v>5.3367764148913338E-2</v>
      </c>
      <c r="P34" s="35"/>
      <c r="R34" s="36"/>
      <c r="S34" s="36"/>
      <c r="T34" s="36"/>
      <c r="U34" s="36"/>
      <c r="V34" s="36"/>
      <c r="W34" s="36"/>
      <c r="X34" s="36"/>
      <c r="Y34" s="36"/>
    </row>
    <row r="35" spans="1:25">
      <c r="A35" t="s">
        <v>279</v>
      </c>
      <c r="B35">
        <f>VLOOKUP('ANI DATA 4 GRAPH'!A35,'Animal Use Status'!$D$4:$O$56,8,FALSE)</f>
        <v>400</v>
      </c>
      <c r="C35">
        <f t="shared" si="2"/>
        <v>400</v>
      </c>
      <c r="D35" s="81">
        <f t="shared" si="4"/>
        <v>3.6152356358941318</v>
      </c>
      <c r="E35">
        <f t="shared" si="3"/>
        <v>840</v>
      </c>
      <c r="F35" s="80">
        <f t="shared" si="0"/>
        <v>3.6152356358941318E-2</v>
      </c>
      <c r="N35" t="s">
        <v>279</v>
      </c>
      <c r="O35" s="5">
        <f t="shared" si="1"/>
        <v>3.6152356358941318E-2</v>
      </c>
      <c r="P35" s="35"/>
    </row>
    <row r="36" spans="1:25">
      <c r="A36" t="s">
        <v>280</v>
      </c>
      <c r="B36" t="e">
        <f>VLOOKUP('ANI DATA 4 GRAPH'!A36,'Animal Use Status'!$D$4:$O$56,8,FALSE)</f>
        <v>#N/A</v>
      </c>
      <c r="C36">
        <f t="shared" si="2"/>
        <v>0</v>
      </c>
      <c r="D36" s="81">
        <f t="shared" si="4"/>
        <v>3.6152356358941318</v>
      </c>
      <c r="E36">
        <f t="shared" si="3"/>
        <v>840</v>
      </c>
      <c r="F36" s="80">
        <f t="shared" si="0"/>
        <v>3.6152356358941318E-2</v>
      </c>
      <c r="N36" t="s">
        <v>280</v>
      </c>
      <c r="O36" s="5">
        <f t="shared" si="1"/>
        <v>3.6152356358941318E-2</v>
      </c>
      <c r="P36" s="35"/>
    </row>
    <row r="37" spans="1:25">
      <c r="A37" t="s">
        <v>281</v>
      </c>
      <c r="B37" t="e">
        <f>VLOOKUP('ANI DATA 4 GRAPH'!A37,'Animal Use Status'!$D$4:$O$56,8,FALSE)</f>
        <v>#N/A</v>
      </c>
      <c r="C37">
        <f t="shared" si="2"/>
        <v>0</v>
      </c>
      <c r="D37" s="81">
        <f t="shared" si="4"/>
        <v>3.6152356358941318</v>
      </c>
      <c r="E37">
        <f t="shared" si="3"/>
        <v>840</v>
      </c>
      <c r="F37" s="80">
        <f t="shared" si="0"/>
        <v>3.6152356358941318E-2</v>
      </c>
      <c r="N37" t="s">
        <v>281</v>
      </c>
      <c r="O37" s="5">
        <f t="shared" si="1"/>
        <v>3.6152356358941318E-2</v>
      </c>
      <c r="P37" s="35"/>
    </row>
    <row r="38" spans="1:25">
      <c r="A38" t="s">
        <v>245</v>
      </c>
      <c r="B38" t="e">
        <f>VLOOKUP('ANI DATA 4 GRAPH'!A38,'Animal Use Status'!$D$4:$O$56,8,FALSE)</f>
        <v>#N/A</v>
      </c>
      <c r="C38">
        <f t="shared" si="2"/>
        <v>0</v>
      </c>
      <c r="D38" s="81">
        <f t="shared" si="4"/>
        <v>3.6152356358941318</v>
      </c>
      <c r="E38">
        <f t="shared" si="3"/>
        <v>840</v>
      </c>
      <c r="F38" s="80">
        <f t="shared" si="0"/>
        <v>3.6152356358941318E-2</v>
      </c>
      <c r="N38" t="s">
        <v>245</v>
      </c>
      <c r="O38" s="5">
        <f t="shared" si="1"/>
        <v>3.6152356358941318E-2</v>
      </c>
      <c r="P38" s="35"/>
    </row>
    <row r="39" spans="1:25">
      <c r="A39" t="s">
        <v>282</v>
      </c>
      <c r="B39" t="e">
        <f>VLOOKUP('ANI DATA 4 GRAPH'!A39,'Animal Use Status'!$D$4:$O$56,8,FALSE)</f>
        <v>#N/A</v>
      </c>
      <c r="C39">
        <f t="shared" si="2"/>
        <v>0</v>
      </c>
      <c r="D39" s="81">
        <f t="shared" si="4"/>
        <v>3.6152356358941318</v>
      </c>
      <c r="E39">
        <f t="shared" si="3"/>
        <v>840</v>
      </c>
      <c r="F39" s="80">
        <f t="shared" si="0"/>
        <v>3.6152356358941318E-2</v>
      </c>
      <c r="N39" t="s">
        <v>282</v>
      </c>
      <c r="O39" s="5">
        <f t="shared" si="1"/>
        <v>3.6152356358941318E-2</v>
      </c>
      <c r="P39" s="35"/>
    </row>
    <row r="40" spans="1:25">
      <c r="A40" t="s">
        <v>283</v>
      </c>
      <c r="B40" t="e">
        <f>VLOOKUP('ANI DATA 4 GRAPH'!A40,'Animal Use Status'!$D$4:$O$56,8,FALSE)</f>
        <v>#N/A</v>
      </c>
      <c r="C40">
        <f t="shared" si="2"/>
        <v>0</v>
      </c>
      <c r="D40" s="81">
        <f t="shared" si="4"/>
        <v>3.6152356358941318</v>
      </c>
      <c r="E40">
        <f t="shared" si="3"/>
        <v>840</v>
      </c>
      <c r="F40" s="80">
        <f t="shared" si="0"/>
        <v>3.6152356358941318E-2</v>
      </c>
      <c r="N40" t="s">
        <v>283</v>
      </c>
      <c r="O40" s="5">
        <f t="shared" si="1"/>
        <v>3.6152356358941318E-2</v>
      </c>
      <c r="P40" s="35"/>
    </row>
    <row r="41" spans="1:25">
      <c r="A41" t="s">
        <v>284</v>
      </c>
      <c r="B41" t="e">
        <f>VLOOKUP('ANI DATA 4 GRAPH'!A41,'Animal Use Status'!$D$4:$O$56,8,FALSE)</f>
        <v>#N/A</v>
      </c>
      <c r="C41">
        <f t="shared" si="2"/>
        <v>0</v>
      </c>
      <c r="D41" s="81">
        <f t="shared" si="4"/>
        <v>3.6152356358941318</v>
      </c>
      <c r="E41">
        <f t="shared" si="3"/>
        <v>840</v>
      </c>
      <c r="F41" s="80">
        <f t="shared" si="0"/>
        <v>3.6152356358941318E-2</v>
      </c>
      <c r="N41" t="s">
        <v>284</v>
      </c>
      <c r="O41" s="5">
        <f t="shared" si="1"/>
        <v>3.6152356358941318E-2</v>
      </c>
      <c r="P41" s="35"/>
    </row>
    <row r="42" spans="1:25">
      <c r="A42" t="s">
        <v>246</v>
      </c>
      <c r="B42" t="e">
        <f>VLOOKUP('ANI DATA 4 GRAPH'!A42,'Animal Use Status'!$D$4:$O$56,8,FALSE)</f>
        <v>#N/A</v>
      </c>
      <c r="C42">
        <f t="shared" si="2"/>
        <v>0</v>
      </c>
      <c r="D42" s="81">
        <f t="shared" si="4"/>
        <v>3.6152356358941318</v>
      </c>
      <c r="E42">
        <f t="shared" si="3"/>
        <v>840</v>
      </c>
      <c r="F42" s="80">
        <f t="shared" si="0"/>
        <v>3.6152356358941318E-2</v>
      </c>
      <c r="N42" t="s">
        <v>246</v>
      </c>
      <c r="O42" s="5">
        <f t="shared" si="1"/>
        <v>3.6152356358941318E-2</v>
      </c>
      <c r="P42" s="35"/>
    </row>
    <row r="43" spans="1:25">
      <c r="A43" t="s">
        <v>285</v>
      </c>
      <c r="B43" t="e">
        <f>VLOOKUP('ANI DATA 4 GRAPH'!A43,'Animal Use Status'!$D$4:$O$56,8,FALSE)</f>
        <v>#N/A</v>
      </c>
      <c r="C43">
        <f t="shared" si="2"/>
        <v>0</v>
      </c>
      <c r="D43" s="81">
        <f t="shared" si="4"/>
        <v>3.6152356358941318</v>
      </c>
      <c r="E43">
        <f t="shared" si="3"/>
        <v>840</v>
      </c>
      <c r="F43" s="80">
        <f t="shared" si="0"/>
        <v>3.6152356358941318E-2</v>
      </c>
      <c r="N43" t="s">
        <v>285</v>
      </c>
    </row>
    <row r="44" spans="1:25">
      <c r="A44" t="s">
        <v>286</v>
      </c>
      <c r="B44" t="e">
        <f>VLOOKUP('ANI DATA 4 GRAPH'!A44,'Animal Use Status'!$D$4:$O$56,8,FALSE)</f>
        <v>#N/A</v>
      </c>
      <c r="C44">
        <f t="shared" si="2"/>
        <v>0</v>
      </c>
      <c r="D44" s="81">
        <f t="shared" si="4"/>
        <v>3.6152356358941318</v>
      </c>
      <c r="E44">
        <f t="shared" si="3"/>
        <v>840</v>
      </c>
      <c r="F44" s="80">
        <f t="shared" si="0"/>
        <v>3.6152356358941318E-2</v>
      </c>
      <c r="N44" t="s">
        <v>286</v>
      </c>
    </row>
    <row r="45" spans="1:25">
      <c r="A45" t="s">
        <v>287</v>
      </c>
      <c r="B45" t="e">
        <f>VLOOKUP('ANI DATA 4 GRAPH'!A45,'Animal Use Status'!$D$4:$O$56,8,FALSE)</f>
        <v>#N/A</v>
      </c>
      <c r="C45">
        <f t="shared" si="2"/>
        <v>0</v>
      </c>
      <c r="D45" s="81">
        <f t="shared" si="4"/>
        <v>3.6152356358941318</v>
      </c>
      <c r="E45">
        <f t="shared" si="3"/>
        <v>840</v>
      </c>
      <c r="F45" s="80">
        <f t="shared" si="0"/>
        <v>3.6152356358941318E-2</v>
      </c>
      <c r="N45" t="s">
        <v>287</v>
      </c>
    </row>
    <row r="46" spans="1:25">
      <c r="A46" t="s">
        <v>247</v>
      </c>
      <c r="B46" t="e">
        <f>VLOOKUP('ANI DATA 4 GRAPH'!A46,'Animal Use Status'!$D$4:$O$56,8,FALSE)</f>
        <v>#N/A</v>
      </c>
      <c r="C46">
        <f t="shared" si="2"/>
        <v>0</v>
      </c>
      <c r="D46" s="81">
        <f t="shared" si="4"/>
        <v>3.6152356358941318</v>
      </c>
      <c r="E46">
        <f t="shared" si="3"/>
        <v>840</v>
      </c>
      <c r="F46" s="80">
        <f t="shared" si="0"/>
        <v>3.6152356358941318E-2</v>
      </c>
      <c r="N46" t="s">
        <v>247</v>
      </c>
    </row>
    <row r="47" spans="1:25">
      <c r="A47" t="s">
        <v>288</v>
      </c>
      <c r="B47" t="e">
        <f>VLOOKUP('ANI DATA 4 GRAPH'!A47,'Animal Use Status'!$D$4:$O$56,8,FALSE)</f>
        <v>#N/A</v>
      </c>
      <c r="C47">
        <f t="shared" si="2"/>
        <v>0</v>
      </c>
      <c r="D47" s="81">
        <f t="shared" si="4"/>
        <v>3.6152356358941318</v>
      </c>
      <c r="E47">
        <f t="shared" si="3"/>
        <v>840</v>
      </c>
      <c r="F47" s="80">
        <f t="shared" si="0"/>
        <v>3.6152356358941318E-2</v>
      </c>
      <c r="N47" t="s">
        <v>288</v>
      </c>
    </row>
    <row r="48" spans="1:25">
      <c r="A48" t="s">
        <v>289</v>
      </c>
      <c r="B48" t="e">
        <f>VLOOKUP('ANI DATA 4 GRAPH'!A48,'Animal Use Status'!$D$4:$O$56,8,FALSE)</f>
        <v>#N/A</v>
      </c>
      <c r="C48">
        <f t="shared" si="2"/>
        <v>0</v>
      </c>
      <c r="D48" s="81">
        <f t="shared" si="4"/>
        <v>3.6152356358941318</v>
      </c>
      <c r="E48">
        <f t="shared" si="3"/>
        <v>840</v>
      </c>
      <c r="F48" s="80">
        <f t="shared" si="0"/>
        <v>3.6152356358941318E-2</v>
      </c>
      <c r="N48" t="s">
        <v>289</v>
      </c>
    </row>
    <row r="49" spans="1:14">
      <c r="A49" t="s">
        <v>290</v>
      </c>
      <c r="B49" t="e">
        <f>VLOOKUP('ANI DATA 4 GRAPH'!A49,'Animal Use Status'!$D$4:$O$56,8,FALSE)</f>
        <v>#N/A</v>
      </c>
      <c r="C49">
        <f t="shared" si="2"/>
        <v>0</v>
      </c>
      <c r="D49" s="81">
        <f t="shared" si="4"/>
        <v>3.6152356358941318</v>
      </c>
      <c r="E49">
        <f t="shared" si="3"/>
        <v>840</v>
      </c>
      <c r="F49" s="80">
        <f t="shared" si="0"/>
        <v>3.6152356358941318E-2</v>
      </c>
      <c r="N49" t="s">
        <v>290</v>
      </c>
    </row>
    <row r="50" spans="1:14">
      <c r="A50" t="s">
        <v>248</v>
      </c>
      <c r="B50" t="e">
        <f>VLOOKUP('ANI DATA 4 GRAPH'!A50,'Animal Use Status'!$D$4:$O$56,8,FALSE)</f>
        <v>#N/A</v>
      </c>
      <c r="C50">
        <f t="shared" si="2"/>
        <v>0</v>
      </c>
      <c r="D50" s="81">
        <f t="shared" si="4"/>
        <v>3.6152356358941318</v>
      </c>
      <c r="E50">
        <f t="shared" si="3"/>
        <v>840</v>
      </c>
      <c r="F50" s="80">
        <f t="shared" si="0"/>
        <v>3.6152356358941318E-2</v>
      </c>
      <c r="N50" t="s">
        <v>248</v>
      </c>
    </row>
    <row r="51" spans="1:14">
      <c r="A51" t="s">
        <v>291</v>
      </c>
      <c r="B51" t="e">
        <f>VLOOKUP('ANI DATA 4 GRAPH'!A51,'Animal Use Status'!$D$4:$O$56,8,FALSE)</f>
        <v>#N/A</v>
      </c>
      <c r="C51">
        <f t="shared" si="2"/>
        <v>0</v>
      </c>
      <c r="D51" s="81">
        <f t="shared" si="4"/>
        <v>3.6152356358941318</v>
      </c>
      <c r="E51">
        <f t="shared" si="3"/>
        <v>840</v>
      </c>
      <c r="F51" s="80">
        <f t="shared" si="0"/>
        <v>3.6152356358941318E-2</v>
      </c>
      <c r="N51" t="s">
        <v>291</v>
      </c>
    </row>
    <row r="52" spans="1:14">
      <c r="A52" t="s">
        <v>292</v>
      </c>
      <c r="B52" t="e">
        <f>VLOOKUP('ANI DATA 4 GRAPH'!A52,'Animal Use Status'!$D$4:$O$56,8,FALSE)</f>
        <v>#N/A</v>
      </c>
      <c r="C52">
        <f t="shared" si="2"/>
        <v>0</v>
      </c>
      <c r="D52" s="81">
        <f t="shared" si="4"/>
        <v>3.6152356358941318</v>
      </c>
      <c r="E52">
        <f t="shared" si="3"/>
        <v>840</v>
      </c>
      <c r="F52" s="80">
        <f t="shared" si="0"/>
        <v>3.6152356358941318E-2</v>
      </c>
      <c r="N52" t="s">
        <v>292</v>
      </c>
    </row>
    <row r="53" spans="1:14">
      <c r="A53" t="s">
        <v>293</v>
      </c>
      <c r="B53" t="e">
        <f>VLOOKUP('ANI DATA 4 GRAPH'!A53,'Animal Use Status'!$D$4:$O$56,8,FALSE)</f>
        <v>#N/A</v>
      </c>
      <c r="C53">
        <f t="shared" si="2"/>
        <v>0</v>
      </c>
      <c r="D53" s="81">
        <f t="shared" si="4"/>
        <v>3.6152356358941318</v>
      </c>
      <c r="E53">
        <f t="shared" si="3"/>
        <v>840</v>
      </c>
      <c r="F53" s="80">
        <f t="shared" si="0"/>
        <v>3.6152356358941318E-2</v>
      </c>
      <c r="N53" t="s">
        <v>293</v>
      </c>
    </row>
    <row r="54" spans="1:14">
      <c r="A54" t="s">
        <v>249</v>
      </c>
      <c r="B54" t="e">
        <f>VLOOKUP('ANI DATA 4 GRAPH'!A54,'Animal Use Status'!$D$4:$O$56,8,FALSE)</f>
        <v>#N/A</v>
      </c>
      <c r="C54">
        <f t="shared" si="2"/>
        <v>0</v>
      </c>
      <c r="D54" s="81">
        <f t="shared" si="4"/>
        <v>3.6152356358941318</v>
      </c>
      <c r="E54">
        <f t="shared" si="3"/>
        <v>840</v>
      </c>
      <c r="F54" s="80">
        <f t="shared" si="0"/>
        <v>3.6152356358941318E-2</v>
      </c>
      <c r="N54" t="s">
        <v>249</v>
      </c>
    </row>
    <row r="55" spans="1:14">
      <c r="A55" t="s">
        <v>294</v>
      </c>
      <c r="B55" t="e">
        <f>VLOOKUP('ANI DATA 4 GRAPH'!A55,'Animal Use Status'!$D$4:$O$56,8,FALSE)</f>
        <v>#N/A</v>
      </c>
      <c r="C55">
        <f t="shared" si="2"/>
        <v>0</v>
      </c>
      <c r="D55" s="81">
        <f t="shared" si="4"/>
        <v>3.6152356358941318</v>
      </c>
      <c r="E55">
        <f t="shared" si="3"/>
        <v>840</v>
      </c>
      <c r="F55" s="80">
        <f t="shared" si="0"/>
        <v>3.6152356358941318E-2</v>
      </c>
      <c r="N55" t="s">
        <v>294</v>
      </c>
    </row>
    <row r="56" spans="1:14">
      <c r="A56" t="s">
        <v>295</v>
      </c>
      <c r="B56" t="e">
        <f>VLOOKUP('ANI DATA 4 GRAPH'!A56,'Animal Use Status'!$D$4:$O$56,8,FALSE)</f>
        <v>#N/A</v>
      </c>
      <c r="C56">
        <f t="shared" si="2"/>
        <v>0</v>
      </c>
      <c r="D56" s="81">
        <f t="shared" si="4"/>
        <v>3.6152356358941318</v>
      </c>
      <c r="E56">
        <f t="shared" si="3"/>
        <v>840</v>
      </c>
      <c r="F56" s="80">
        <f t="shared" si="0"/>
        <v>3.6152356358941318E-2</v>
      </c>
      <c r="N56" t="s">
        <v>295</v>
      </c>
    </row>
    <row r="57" spans="1:14">
      <c r="A57" t="s">
        <v>296</v>
      </c>
      <c r="B57" t="e">
        <f>VLOOKUP('ANI DATA 4 GRAPH'!A57,'Animal Use Status'!$D$4:$O$56,8,FALSE)</f>
        <v>#N/A</v>
      </c>
      <c r="C57">
        <f t="shared" si="2"/>
        <v>0</v>
      </c>
      <c r="D57" s="81">
        <f t="shared" si="4"/>
        <v>3.6152356358941318</v>
      </c>
      <c r="E57">
        <f t="shared" si="3"/>
        <v>840</v>
      </c>
      <c r="F57" s="80">
        <f t="shared" si="0"/>
        <v>3.6152356358941318E-2</v>
      </c>
      <c r="N57" t="s">
        <v>296</v>
      </c>
    </row>
    <row r="58" spans="1:14">
      <c r="A58" t="s">
        <v>250</v>
      </c>
      <c r="B58" t="e">
        <f>VLOOKUP('ANI DATA 4 GRAPH'!A58,'Animal Use Status'!$D$4:$O$56,8,FALSE)</f>
        <v>#N/A</v>
      </c>
      <c r="C58">
        <f t="shared" si="2"/>
        <v>0</v>
      </c>
      <c r="D58" s="81">
        <f t="shared" si="4"/>
        <v>3.6152356358941318</v>
      </c>
      <c r="E58">
        <f t="shared" si="3"/>
        <v>840</v>
      </c>
      <c r="F58" s="80">
        <f t="shared" si="0"/>
        <v>3.6152356358941318E-2</v>
      </c>
      <c r="N58" t="s">
        <v>250</v>
      </c>
    </row>
    <row r="59" spans="1:14">
      <c r="A59" t="s">
        <v>297</v>
      </c>
      <c r="B59" t="e">
        <f>VLOOKUP('ANI DATA 4 GRAPH'!A59,'Animal Use Status'!$D$4:$O$56,8,FALSE)</f>
        <v>#N/A</v>
      </c>
      <c r="C59">
        <f t="shared" si="2"/>
        <v>0</v>
      </c>
      <c r="D59" s="81">
        <f t="shared" si="4"/>
        <v>3.6152356358941318</v>
      </c>
      <c r="E59">
        <f t="shared" si="3"/>
        <v>840</v>
      </c>
      <c r="F59" s="80">
        <f t="shared" si="0"/>
        <v>3.6152356358941318E-2</v>
      </c>
      <c r="N59" t="s">
        <v>297</v>
      </c>
    </row>
    <row r="60" spans="1:14">
      <c r="A60" t="s">
        <v>298</v>
      </c>
      <c r="B60" t="e">
        <f>VLOOKUP('ANI DATA 4 GRAPH'!A60,'Animal Use Status'!$D$4:$O$56,8,FALSE)</f>
        <v>#N/A</v>
      </c>
      <c r="C60">
        <f t="shared" si="2"/>
        <v>0</v>
      </c>
      <c r="D60" s="81">
        <f t="shared" si="4"/>
        <v>3.6152356358941318</v>
      </c>
      <c r="E60">
        <f t="shared" si="3"/>
        <v>840</v>
      </c>
      <c r="F60" s="80">
        <f t="shared" si="0"/>
        <v>3.6152356358941318E-2</v>
      </c>
      <c r="N60" t="s">
        <v>298</v>
      </c>
    </row>
    <row r="61" spans="1:14">
      <c r="A61" t="s">
        <v>299</v>
      </c>
      <c r="B61" t="e">
        <f>VLOOKUP('ANI DATA 4 GRAPH'!A61,'Animal Use Status'!$D$4:$O$56,8,FALSE)</f>
        <v>#N/A</v>
      </c>
      <c r="C61">
        <f t="shared" si="2"/>
        <v>0</v>
      </c>
      <c r="D61" s="81">
        <f t="shared" si="4"/>
        <v>3.6152356358941318</v>
      </c>
      <c r="E61">
        <f t="shared" si="3"/>
        <v>840</v>
      </c>
      <c r="F61" s="80">
        <f t="shared" si="0"/>
        <v>3.6152356358941318E-2</v>
      </c>
      <c r="N61" t="s">
        <v>299</v>
      </c>
    </row>
    <row r="62" spans="1:14">
      <c r="A62" t="s">
        <v>251</v>
      </c>
      <c r="B62" t="e">
        <f>VLOOKUP('ANI DATA 4 GRAPH'!A62,'Animal Use Status'!$D$4:$O$56,8,FALSE)</f>
        <v>#N/A</v>
      </c>
      <c r="C62">
        <f t="shared" si="2"/>
        <v>0</v>
      </c>
      <c r="D62" s="81">
        <f t="shared" si="4"/>
        <v>3.6152356358941318</v>
      </c>
      <c r="E62">
        <f t="shared" si="3"/>
        <v>840</v>
      </c>
      <c r="F62" s="80">
        <f t="shared" si="0"/>
        <v>3.6152356358941318E-2</v>
      </c>
      <c r="N62" t="s">
        <v>251</v>
      </c>
    </row>
    <row r="63" spans="1:14">
      <c r="A63" t="s">
        <v>300</v>
      </c>
      <c r="B63" t="e">
        <f>VLOOKUP('ANI DATA 4 GRAPH'!A63,'Animal Use Status'!$D$4:$O$56,8,FALSE)</f>
        <v>#N/A</v>
      </c>
      <c r="C63">
        <f t="shared" si="2"/>
        <v>0</v>
      </c>
      <c r="D63" s="81">
        <f t="shared" si="4"/>
        <v>3.6152356358941318</v>
      </c>
      <c r="E63">
        <f t="shared" si="3"/>
        <v>840</v>
      </c>
      <c r="F63" s="80">
        <f t="shared" si="0"/>
        <v>3.6152356358941318E-2</v>
      </c>
      <c r="N63" t="s">
        <v>300</v>
      </c>
    </row>
    <row r="64" spans="1:14">
      <c r="A64" t="s">
        <v>301</v>
      </c>
      <c r="B64" t="e">
        <f>VLOOKUP('ANI DATA 4 GRAPH'!A64,'Animal Use Status'!$D$4:$O$56,8,FALSE)</f>
        <v>#N/A</v>
      </c>
      <c r="C64">
        <f t="shared" si="2"/>
        <v>0</v>
      </c>
      <c r="D64" s="81">
        <f t="shared" si="4"/>
        <v>3.6152356358941318</v>
      </c>
      <c r="E64">
        <f t="shared" si="3"/>
        <v>840</v>
      </c>
      <c r="F64" s="80">
        <f t="shared" si="0"/>
        <v>3.6152356358941318E-2</v>
      </c>
      <c r="N64" t="s">
        <v>301</v>
      </c>
    </row>
    <row r="65" spans="1:14">
      <c r="A65" t="s">
        <v>302</v>
      </c>
      <c r="B65" t="e">
        <f>VLOOKUP('ANI DATA 4 GRAPH'!A65,'Animal Use Status'!$D$4:$O$56,8,FALSE)</f>
        <v>#N/A</v>
      </c>
      <c r="C65">
        <f t="shared" si="2"/>
        <v>0</v>
      </c>
      <c r="D65" s="81">
        <f t="shared" si="4"/>
        <v>3.6152356358941318</v>
      </c>
      <c r="E65">
        <f t="shared" si="3"/>
        <v>840</v>
      </c>
      <c r="F65" s="80">
        <f t="shared" si="0"/>
        <v>3.6152356358941318E-2</v>
      </c>
      <c r="N65" t="s">
        <v>302</v>
      </c>
    </row>
    <row r="66" spans="1:14">
      <c r="A66" t="s">
        <v>252</v>
      </c>
      <c r="B66" t="e">
        <f>VLOOKUP('ANI DATA 4 GRAPH'!A66,'Animal Use Status'!$D$4:$O$56,8,FALSE)</f>
        <v>#N/A</v>
      </c>
      <c r="C66">
        <f t="shared" si="2"/>
        <v>0</v>
      </c>
      <c r="D66" s="81">
        <f t="shared" si="4"/>
        <v>3.6152356358941318</v>
      </c>
      <c r="E66">
        <f t="shared" si="3"/>
        <v>840</v>
      </c>
      <c r="F66" s="80">
        <f t="shared" si="0"/>
        <v>3.6152356358941318E-2</v>
      </c>
      <c r="N66" t="s">
        <v>252</v>
      </c>
    </row>
  </sheetData>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D8820-69C2-48C1-A440-E3C1C10418F3}">
  <dimension ref="A1:AA70"/>
  <sheetViews>
    <sheetView topLeftCell="A2" zoomScale="63" workbookViewId="0">
      <selection activeCell="C8" sqref="C6:C61"/>
    </sheetView>
  </sheetViews>
  <sheetFormatPr defaultColWidth="9.42578125" defaultRowHeight="15"/>
  <cols>
    <col min="6" max="6" width="12.42578125" customWidth="1"/>
    <col min="7" max="7" width="9.42578125" customWidth="1"/>
    <col min="10" max="10" width="14.85546875" bestFit="1" customWidth="1"/>
    <col min="21" max="22" width="14.85546875" bestFit="1" customWidth="1"/>
  </cols>
  <sheetData>
    <row r="1" spans="1:22">
      <c r="A1" t="s">
        <v>312</v>
      </c>
      <c r="B1" t="s">
        <v>253</v>
      </c>
      <c r="C1" t="s">
        <v>254</v>
      </c>
      <c r="D1" t="s">
        <v>303</v>
      </c>
      <c r="E1" t="s">
        <v>311</v>
      </c>
      <c r="F1" t="s">
        <v>313</v>
      </c>
      <c r="G1" t="s">
        <v>314</v>
      </c>
      <c r="H1" t="s">
        <v>315</v>
      </c>
      <c r="I1" t="s">
        <v>316</v>
      </c>
      <c r="J1" t="s">
        <v>317</v>
      </c>
      <c r="K1" t="s">
        <v>318</v>
      </c>
      <c r="L1" t="s">
        <v>319</v>
      </c>
      <c r="M1" t="s">
        <v>320</v>
      </c>
      <c r="N1" t="s">
        <v>321</v>
      </c>
      <c r="O1" t="s">
        <v>322</v>
      </c>
      <c r="P1" t="s">
        <v>323</v>
      </c>
      <c r="Q1" t="s">
        <v>324</v>
      </c>
      <c r="R1" t="s">
        <v>325</v>
      </c>
      <c r="S1" t="s">
        <v>326</v>
      </c>
      <c r="T1" t="s">
        <v>312</v>
      </c>
      <c r="U1" t="s">
        <v>328</v>
      </c>
      <c r="V1" t="s">
        <v>327</v>
      </c>
    </row>
    <row r="2" spans="1:22">
      <c r="A2">
        <v>0</v>
      </c>
      <c r="E2" s="162">
        <f>SUM(D2:D5)</f>
        <v>0</v>
      </c>
      <c r="F2" s="162"/>
      <c r="G2" s="162"/>
      <c r="H2" s="162"/>
      <c r="I2" s="162"/>
      <c r="J2" s="162"/>
      <c r="K2" s="162"/>
      <c r="L2" s="162"/>
      <c r="M2" s="162"/>
      <c r="N2" s="162"/>
      <c r="O2" s="162"/>
      <c r="P2" s="162"/>
      <c r="Q2" s="162"/>
      <c r="R2" s="162"/>
      <c r="S2" s="162"/>
      <c r="T2" s="162">
        <v>0</v>
      </c>
      <c r="U2" s="162"/>
      <c r="V2" s="162"/>
    </row>
    <row r="3" spans="1:22">
      <c r="A3">
        <v>0</v>
      </c>
      <c r="E3" s="162"/>
      <c r="F3" s="162"/>
      <c r="G3" s="162"/>
      <c r="H3" s="162"/>
      <c r="I3" s="162"/>
      <c r="J3" s="162"/>
      <c r="K3" s="162"/>
      <c r="L3" s="162"/>
      <c r="M3" s="162"/>
      <c r="N3" s="162"/>
      <c r="O3" s="162"/>
      <c r="P3" s="162"/>
      <c r="Q3" s="162"/>
      <c r="R3" s="162"/>
      <c r="S3" s="162"/>
      <c r="T3" s="162">
        <v>0</v>
      </c>
      <c r="U3" s="162"/>
      <c r="V3" s="162"/>
    </row>
    <row r="4" spans="1:22">
      <c r="A4">
        <v>0</v>
      </c>
      <c r="E4" s="162"/>
      <c r="F4" s="162"/>
      <c r="G4" s="162"/>
      <c r="H4" s="162"/>
      <c r="I4" s="162"/>
      <c r="J4" s="162"/>
      <c r="K4" s="162"/>
      <c r="L4" s="162"/>
      <c r="M4" s="162"/>
      <c r="N4" s="162"/>
      <c r="O4" s="162"/>
      <c r="P4" s="162"/>
      <c r="Q4" s="162"/>
      <c r="R4" s="162"/>
      <c r="S4" s="162"/>
      <c r="T4" s="162">
        <v>0</v>
      </c>
      <c r="U4" s="162"/>
      <c r="V4" s="162"/>
    </row>
    <row r="5" spans="1:22">
      <c r="A5">
        <v>0</v>
      </c>
      <c r="E5" s="162"/>
      <c r="F5" s="162"/>
      <c r="G5" s="162"/>
      <c r="H5" s="162"/>
      <c r="I5" s="162"/>
      <c r="J5" s="162"/>
      <c r="K5" s="162"/>
      <c r="L5" s="162"/>
      <c r="M5" s="162"/>
      <c r="N5" s="162"/>
      <c r="O5" s="162"/>
      <c r="P5" s="162"/>
      <c r="Q5" s="162"/>
      <c r="R5" s="162"/>
      <c r="S5" s="162"/>
      <c r="T5" s="162">
        <v>0</v>
      </c>
      <c r="U5" s="162"/>
      <c r="V5" s="162"/>
    </row>
    <row r="6" spans="1:22">
      <c r="A6">
        <v>1</v>
      </c>
      <c r="B6" t="s">
        <v>235</v>
      </c>
      <c r="C6" t="e">
        <f>VLOOKUP('FIN DATA 4 GRAPH'!B6,'Animal Use Status'!$D$4:$O$56,11,FALSE)</f>
        <v>#N/A</v>
      </c>
      <c r="D6">
        <f>IFERROR(C6,0)</f>
        <v>0</v>
      </c>
      <c r="E6" s="162">
        <f>SUM(D6:D9)</f>
        <v>268600</v>
      </c>
      <c r="F6" s="162">
        <v>1</v>
      </c>
      <c r="G6" s="162">
        <v>2</v>
      </c>
      <c r="H6" s="162">
        <v>3</v>
      </c>
      <c r="I6" s="162">
        <v>4</v>
      </c>
      <c r="J6" s="162">
        <v>5</v>
      </c>
      <c r="K6" s="162">
        <v>6</v>
      </c>
      <c r="L6" s="162">
        <v>7</v>
      </c>
      <c r="M6" s="162">
        <v>8</v>
      </c>
      <c r="N6" s="162">
        <v>9</v>
      </c>
      <c r="O6" s="162">
        <v>10</v>
      </c>
      <c r="P6" s="162">
        <v>11</v>
      </c>
      <c r="Q6" s="162">
        <v>12</v>
      </c>
      <c r="R6" s="162">
        <v>13</v>
      </c>
      <c r="S6" s="162">
        <v>14</v>
      </c>
      <c r="T6" s="162">
        <v>1</v>
      </c>
      <c r="U6" s="162">
        <f>V6/1000000</f>
        <v>0.26860000000000001</v>
      </c>
      <c r="V6" s="162">
        <f>E6*F6</f>
        <v>268600</v>
      </c>
    </row>
    <row r="7" spans="1:22">
      <c r="A7">
        <v>1</v>
      </c>
      <c r="B7" t="s">
        <v>255</v>
      </c>
      <c r="C7" t="e">
        <f>VLOOKUP('FIN DATA 4 GRAPH'!B7,'Animal Use Status'!$D$4:$O$56,11,FALSE)</f>
        <v>#N/A</v>
      </c>
      <c r="D7">
        <f>IFERROR(C7,0)</f>
        <v>0</v>
      </c>
      <c r="E7" s="162"/>
      <c r="F7" s="162"/>
      <c r="G7" s="162"/>
      <c r="H7" s="162"/>
      <c r="I7" s="162"/>
      <c r="J7" s="162"/>
      <c r="K7" s="162"/>
      <c r="L7" s="162"/>
      <c r="M7" s="162"/>
      <c r="N7" s="162"/>
      <c r="O7" s="162"/>
      <c r="P7" s="162"/>
      <c r="Q7" s="162"/>
      <c r="R7" s="162"/>
      <c r="S7" s="162"/>
      <c r="T7" s="162">
        <v>1</v>
      </c>
      <c r="U7" s="162"/>
      <c r="V7" s="162"/>
    </row>
    <row r="8" spans="1:22">
      <c r="A8">
        <v>1</v>
      </c>
      <c r="B8" t="s">
        <v>256</v>
      </c>
      <c r="C8">
        <f>VLOOKUP('FIN DATA 4 GRAPH'!B8,'Animal Use Status'!$D$4:$O$56,11,FALSE)</f>
        <v>268600</v>
      </c>
      <c r="D8">
        <f>IFERROR(C8,0)</f>
        <v>268600</v>
      </c>
      <c r="E8" s="162"/>
      <c r="F8" s="162"/>
      <c r="G8" s="162"/>
      <c r="H8" s="162"/>
      <c r="I8" s="162"/>
      <c r="J8" s="162"/>
      <c r="K8" s="162"/>
      <c r="L8" s="162"/>
      <c r="M8" s="162"/>
      <c r="N8" s="162"/>
      <c r="O8" s="162"/>
      <c r="P8" s="162"/>
      <c r="Q8" s="162"/>
      <c r="R8" s="162"/>
      <c r="S8" s="162"/>
      <c r="T8" s="162">
        <v>1</v>
      </c>
      <c r="U8" s="162"/>
      <c r="V8" s="162"/>
    </row>
    <row r="9" spans="1:22">
      <c r="A9">
        <v>1</v>
      </c>
      <c r="B9" t="s">
        <v>257</v>
      </c>
      <c r="C9" t="e">
        <f>VLOOKUP('FIN DATA 4 GRAPH'!B9,'Animal Use Status'!$D$4:$O$56,11,FALSE)</f>
        <v>#N/A</v>
      </c>
      <c r="D9">
        <f t="shared" ref="D9:D61" si="0">IFERROR(C9,0)</f>
        <v>0</v>
      </c>
      <c r="E9" s="162"/>
      <c r="F9" s="162"/>
      <c r="G9" s="162"/>
      <c r="H9" s="162"/>
      <c r="I9" s="162"/>
      <c r="J9" s="162"/>
      <c r="K9" s="162"/>
      <c r="L9" s="162"/>
      <c r="M9" s="162"/>
      <c r="N9" s="162"/>
      <c r="O9" s="162"/>
      <c r="P9" s="162"/>
      <c r="Q9" s="162"/>
      <c r="R9" s="162"/>
      <c r="S9" s="162"/>
      <c r="T9" s="162">
        <v>1</v>
      </c>
      <c r="U9" s="162"/>
      <c r="V9" s="162"/>
    </row>
    <row r="10" spans="1:22">
      <c r="A10">
        <v>2</v>
      </c>
      <c r="B10" t="s">
        <v>237</v>
      </c>
      <c r="C10" t="e">
        <f>VLOOKUP('FIN DATA 4 GRAPH'!B10,'Animal Use Status'!$D$4:$O$56,11,FALSE)</f>
        <v>#N/A</v>
      </c>
      <c r="D10">
        <f t="shared" si="0"/>
        <v>0</v>
      </c>
      <c r="E10" s="163">
        <f>SUM(D10:D13)</f>
        <v>612300</v>
      </c>
      <c r="F10" s="162"/>
      <c r="G10" s="162">
        <v>1</v>
      </c>
      <c r="H10" s="162">
        <v>2</v>
      </c>
      <c r="I10" s="162">
        <v>3</v>
      </c>
      <c r="J10" s="162">
        <v>4</v>
      </c>
      <c r="K10" s="162">
        <v>5</v>
      </c>
      <c r="L10" s="162">
        <v>6</v>
      </c>
      <c r="M10" s="162">
        <v>7</v>
      </c>
      <c r="N10" s="162">
        <v>8</v>
      </c>
      <c r="O10" s="162">
        <v>9</v>
      </c>
      <c r="P10" s="162">
        <v>10</v>
      </c>
      <c r="Q10" s="162">
        <v>11</v>
      </c>
      <c r="R10" s="162">
        <v>12</v>
      </c>
      <c r="S10" s="162">
        <v>13</v>
      </c>
      <c r="T10" s="162">
        <v>2</v>
      </c>
      <c r="U10" s="162">
        <f t="shared" ref="U10" si="1">V10/1000000</f>
        <v>1.1495</v>
      </c>
      <c r="V10" s="162">
        <f>E6*G6+E10*G10</f>
        <v>1149500</v>
      </c>
    </row>
    <row r="11" spans="1:22">
      <c r="A11">
        <v>2</v>
      </c>
      <c r="B11" t="s">
        <v>258</v>
      </c>
      <c r="C11" t="e">
        <f>VLOOKUP('FIN DATA 4 GRAPH'!B11,'Animal Use Status'!$D$4:$O$56,11,FALSE)</f>
        <v>#N/A</v>
      </c>
      <c r="D11">
        <f t="shared" si="0"/>
        <v>0</v>
      </c>
      <c r="E11" s="163"/>
      <c r="F11" s="162"/>
      <c r="G11" s="162"/>
      <c r="H11" s="162"/>
      <c r="I11" s="162"/>
      <c r="J11" s="162"/>
      <c r="K11" s="162"/>
      <c r="L11" s="162"/>
      <c r="M11" s="162"/>
      <c r="N11" s="162"/>
      <c r="O11" s="162"/>
      <c r="P11" s="162"/>
      <c r="Q11" s="162"/>
      <c r="R11" s="162"/>
      <c r="S11" s="162"/>
      <c r="T11" s="162">
        <v>2</v>
      </c>
      <c r="U11" s="162"/>
      <c r="V11" s="162"/>
    </row>
    <row r="12" spans="1:22">
      <c r="A12">
        <v>2</v>
      </c>
      <c r="B12" t="s">
        <v>259</v>
      </c>
      <c r="C12">
        <f>VLOOKUP('FIN DATA 4 GRAPH'!B12,'Animal Use Status'!$D$4:$O$56,11,FALSE)</f>
        <v>612300</v>
      </c>
      <c r="D12">
        <f t="shared" si="0"/>
        <v>612300</v>
      </c>
      <c r="E12" s="163"/>
      <c r="F12" s="162"/>
      <c r="G12" s="162"/>
      <c r="H12" s="162"/>
      <c r="I12" s="162"/>
      <c r="J12" s="162"/>
      <c r="K12" s="162"/>
      <c r="L12" s="162"/>
      <c r="M12" s="162"/>
      <c r="N12" s="162"/>
      <c r="O12" s="162"/>
      <c r="P12" s="162"/>
      <c r="Q12" s="162"/>
      <c r="R12" s="162"/>
      <c r="S12" s="162"/>
      <c r="T12" s="162">
        <v>2</v>
      </c>
      <c r="U12" s="162"/>
      <c r="V12" s="162"/>
    </row>
    <row r="13" spans="1:22">
      <c r="A13">
        <v>2</v>
      </c>
      <c r="B13" t="s">
        <v>260</v>
      </c>
      <c r="C13" t="e">
        <f>VLOOKUP('FIN DATA 4 GRAPH'!B13,'Animal Use Status'!$D$4:$O$56,11,FALSE)</f>
        <v>#N/A</v>
      </c>
      <c r="D13">
        <f t="shared" si="0"/>
        <v>0</v>
      </c>
      <c r="E13" s="163"/>
      <c r="F13" s="162"/>
      <c r="G13" s="162"/>
      <c r="H13" s="162"/>
      <c r="I13" s="162"/>
      <c r="J13" s="162"/>
      <c r="K13" s="162"/>
      <c r="L13" s="162"/>
      <c r="M13" s="162"/>
      <c r="N13" s="162"/>
      <c r="O13" s="162"/>
      <c r="P13" s="162"/>
      <c r="Q13" s="162"/>
      <c r="R13" s="162"/>
      <c r="S13" s="162"/>
      <c r="T13" s="162">
        <v>2</v>
      </c>
      <c r="U13" s="162"/>
      <c r="V13" s="162"/>
    </row>
    <row r="14" spans="1:22">
      <c r="A14">
        <v>3</v>
      </c>
      <c r="B14" t="s">
        <v>238</v>
      </c>
      <c r="C14" t="e">
        <f>VLOOKUP('FIN DATA 4 GRAPH'!B14,'Animal Use Status'!$D$4:$O$56,11,FALSE)</f>
        <v>#N/A</v>
      </c>
      <c r="D14">
        <f t="shared" si="0"/>
        <v>0</v>
      </c>
      <c r="E14" s="163">
        <f>SUM(D14:D17)</f>
        <v>58500</v>
      </c>
      <c r="F14" s="162"/>
      <c r="G14" s="162"/>
      <c r="H14" s="162">
        <v>1</v>
      </c>
      <c r="I14" s="162">
        <v>2</v>
      </c>
      <c r="J14" s="162">
        <v>3</v>
      </c>
      <c r="K14" s="162">
        <v>4</v>
      </c>
      <c r="L14" s="162">
        <v>5</v>
      </c>
      <c r="M14" s="162">
        <v>6</v>
      </c>
      <c r="N14" s="162">
        <v>7</v>
      </c>
      <c r="O14" s="162">
        <v>8</v>
      </c>
      <c r="P14" s="162">
        <v>9</v>
      </c>
      <c r="Q14" s="162">
        <v>10</v>
      </c>
      <c r="R14" s="162">
        <v>11</v>
      </c>
      <c r="S14" s="162">
        <v>12</v>
      </c>
      <c r="T14" s="162">
        <v>3</v>
      </c>
      <c r="U14" s="162">
        <f t="shared" ref="U14" si="2">V14/1000000</f>
        <v>2.0889000000000002</v>
      </c>
      <c r="V14" s="162">
        <f>E6*H6+E10*H10+E14*H14</f>
        <v>2088900</v>
      </c>
    </row>
    <row r="15" spans="1:22">
      <c r="A15">
        <v>3</v>
      </c>
      <c r="B15" t="s">
        <v>261</v>
      </c>
      <c r="C15" t="e">
        <f>VLOOKUP('FIN DATA 4 GRAPH'!B15,'Animal Use Status'!$D$4:$O$56,11,FALSE)</f>
        <v>#N/A</v>
      </c>
      <c r="D15">
        <f t="shared" si="0"/>
        <v>0</v>
      </c>
      <c r="E15" s="163"/>
      <c r="F15" s="162"/>
      <c r="G15" s="162"/>
      <c r="H15" s="162"/>
      <c r="I15" s="162"/>
      <c r="J15" s="162"/>
      <c r="K15" s="162"/>
      <c r="L15" s="162"/>
      <c r="M15" s="162"/>
      <c r="N15" s="162"/>
      <c r="O15" s="162"/>
      <c r="P15" s="162"/>
      <c r="Q15" s="162"/>
      <c r="R15" s="162"/>
      <c r="S15" s="162"/>
      <c r="T15" s="162">
        <v>3</v>
      </c>
      <c r="U15" s="162"/>
      <c r="V15" s="162"/>
    </row>
    <row r="16" spans="1:22">
      <c r="A16">
        <v>3</v>
      </c>
      <c r="B16" t="s">
        <v>262</v>
      </c>
      <c r="C16">
        <f>VLOOKUP('FIN DATA 4 GRAPH'!B16,'Animal Use Status'!$D$4:$O$56,11,FALSE)</f>
        <v>58500</v>
      </c>
      <c r="D16">
        <f t="shared" si="0"/>
        <v>58500</v>
      </c>
      <c r="E16" s="163"/>
      <c r="F16" s="162"/>
      <c r="G16" s="162"/>
      <c r="H16" s="162"/>
      <c r="I16" s="162"/>
      <c r="J16" s="162"/>
      <c r="K16" s="162"/>
      <c r="L16" s="162"/>
      <c r="M16" s="162"/>
      <c r="N16" s="162"/>
      <c r="O16" s="162"/>
      <c r="P16" s="162"/>
      <c r="Q16" s="162"/>
      <c r="R16" s="162"/>
      <c r="S16" s="162"/>
      <c r="T16" s="162">
        <v>3</v>
      </c>
      <c r="U16" s="162"/>
      <c r="V16" s="162"/>
    </row>
    <row r="17" spans="1:27">
      <c r="A17">
        <v>3</v>
      </c>
      <c r="B17" t="s">
        <v>263</v>
      </c>
      <c r="C17" t="e">
        <f>VLOOKUP('FIN DATA 4 GRAPH'!B17,'Animal Use Status'!$D$4:$O$56,11,FALSE)</f>
        <v>#N/A</v>
      </c>
      <c r="D17">
        <f t="shared" si="0"/>
        <v>0</v>
      </c>
      <c r="E17" s="163"/>
      <c r="F17" s="162"/>
      <c r="G17" s="162"/>
      <c r="H17" s="162"/>
      <c r="I17" s="162"/>
      <c r="J17" s="162"/>
      <c r="K17" s="162"/>
      <c r="L17" s="162"/>
      <c r="M17" s="162"/>
      <c r="N17" s="162"/>
      <c r="O17" s="162"/>
      <c r="P17" s="162"/>
      <c r="Q17" s="162"/>
      <c r="R17" s="162"/>
      <c r="S17" s="162"/>
      <c r="T17" s="162">
        <v>3</v>
      </c>
      <c r="U17" s="162"/>
      <c r="V17" s="162"/>
    </row>
    <row r="18" spans="1:27">
      <c r="A18">
        <v>4</v>
      </c>
      <c r="B18" t="s">
        <v>239</v>
      </c>
      <c r="C18" t="e">
        <f>VLOOKUP('FIN DATA 4 GRAPH'!B18,'Animal Use Status'!$D$4:$O$56,11,FALSE)</f>
        <v>#N/A</v>
      </c>
      <c r="D18">
        <f t="shared" si="0"/>
        <v>0</v>
      </c>
      <c r="E18" s="163">
        <f>SUM(D18:D21)</f>
        <v>0</v>
      </c>
      <c r="F18" s="162"/>
      <c r="G18" s="162"/>
      <c r="H18" s="162"/>
      <c r="I18" s="162">
        <v>1</v>
      </c>
      <c r="J18" s="162">
        <v>2</v>
      </c>
      <c r="K18" s="162">
        <v>3</v>
      </c>
      <c r="L18" s="162">
        <v>4</v>
      </c>
      <c r="M18" s="162">
        <v>5</v>
      </c>
      <c r="N18" s="162">
        <v>6</v>
      </c>
      <c r="O18" s="162">
        <v>7</v>
      </c>
      <c r="P18" s="162">
        <v>8</v>
      </c>
      <c r="Q18" s="162">
        <v>9</v>
      </c>
      <c r="R18" s="162">
        <v>10</v>
      </c>
      <c r="S18" s="162">
        <v>11</v>
      </c>
      <c r="T18" s="162">
        <v>4</v>
      </c>
      <c r="U18" s="162">
        <f t="shared" ref="U18" si="3">V18/1000000</f>
        <v>3.0283000000000002</v>
      </c>
      <c r="V18" s="162">
        <f>E6*I6+E10*I10+E14*I14+E18*I18</f>
        <v>3028300</v>
      </c>
    </row>
    <row r="19" spans="1:27">
      <c r="A19">
        <v>4</v>
      </c>
      <c r="B19" t="s">
        <v>264</v>
      </c>
      <c r="C19" t="e">
        <f>VLOOKUP('FIN DATA 4 GRAPH'!B19,'Animal Use Status'!$D$4:$O$56,11,FALSE)</f>
        <v>#N/A</v>
      </c>
      <c r="D19">
        <f t="shared" si="0"/>
        <v>0</v>
      </c>
      <c r="E19" s="163"/>
      <c r="F19" s="162"/>
      <c r="G19" s="162"/>
      <c r="H19" s="162"/>
      <c r="I19" s="162"/>
      <c r="J19" s="162"/>
      <c r="K19" s="162"/>
      <c r="L19" s="162"/>
      <c r="M19" s="162"/>
      <c r="N19" s="162"/>
      <c r="O19" s="162"/>
      <c r="P19" s="162"/>
      <c r="Q19" s="162"/>
      <c r="R19" s="162"/>
      <c r="S19" s="162"/>
      <c r="T19" s="162">
        <v>4</v>
      </c>
      <c r="U19" s="162"/>
      <c r="V19" s="162"/>
    </row>
    <row r="20" spans="1:27">
      <c r="A20">
        <v>4</v>
      </c>
      <c r="B20" t="s">
        <v>265</v>
      </c>
      <c r="C20" t="e">
        <f>VLOOKUP('FIN DATA 4 GRAPH'!B20,'Animal Use Status'!$D$4:$O$56,11,FALSE)</f>
        <v>#N/A</v>
      </c>
      <c r="D20">
        <f t="shared" si="0"/>
        <v>0</v>
      </c>
      <c r="E20" s="163"/>
      <c r="F20" s="162"/>
      <c r="G20" s="162"/>
      <c r="H20" s="162"/>
      <c r="I20" s="162"/>
      <c r="J20" s="162"/>
      <c r="K20" s="162"/>
      <c r="L20" s="162"/>
      <c r="M20" s="162"/>
      <c r="N20" s="162"/>
      <c r="O20" s="162"/>
      <c r="P20" s="162"/>
      <c r="Q20" s="162"/>
      <c r="R20" s="162"/>
      <c r="S20" s="162"/>
      <c r="T20" s="162">
        <v>4</v>
      </c>
      <c r="U20" s="162"/>
      <c r="V20" s="162"/>
    </row>
    <row r="21" spans="1:27">
      <c r="A21">
        <v>4</v>
      </c>
      <c r="B21" t="s">
        <v>266</v>
      </c>
      <c r="C21" t="e">
        <f>VLOOKUP('FIN DATA 4 GRAPH'!B21,'Animal Use Status'!$D$4:$O$56,11,FALSE)</f>
        <v>#N/A</v>
      </c>
      <c r="D21">
        <f t="shared" si="0"/>
        <v>0</v>
      </c>
      <c r="E21" s="163"/>
      <c r="F21" s="162"/>
      <c r="G21" s="162"/>
      <c r="H21" s="162"/>
      <c r="I21" s="162"/>
      <c r="J21" s="162"/>
      <c r="K21" s="162"/>
      <c r="L21" s="162"/>
      <c r="M21" s="162"/>
      <c r="N21" s="162"/>
      <c r="O21" s="162"/>
      <c r="P21" s="162"/>
      <c r="Q21" s="162"/>
      <c r="R21" s="162"/>
      <c r="S21" s="162"/>
      <c r="T21" s="162">
        <v>4</v>
      </c>
      <c r="U21" s="162"/>
      <c r="V21" s="162"/>
    </row>
    <row r="22" spans="1:27">
      <c r="A22">
        <v>5</v>
      </c>
      <c r="B22" t="s">
        <v>240</v>
      </c>
      <c r="C22" t="e">
        <f>VLOOKUP('FIN DATA 4 GRAPH'!B22,'Animal Use Status'!$D$4:$O$56,11,FALSE)</f>
        <v>#N/A</v>
      </c>
      <c r="D22">
        <f t="shared" si="0"/>
        <v>0</v>
      </c>
      <c r="E22" s="163">
        <f t="shared" ref="E22" si="4">SUM(D22:D25)</f>
        <v>742000</v>
      </c>
      <c r="F22" s="162"/>
      <c r="G22" s="162"/>
      <c r="H22" s="162"/>
      <c r="I22" s="162"/>
      <c r="J22" s="162">
        <v>1</v>
      </c>
      <c r="K22" s="162">
        <v>2</v>
      </c>
      <c r="L22" s="162">
        <v>3</v>
      </c>
      <c r="M22" s="162">
        <v>4</v>
      </c>
      <c r="N22" s="162">
        <v>5</v>
      </c>
      <c r="O22" s="162">
        <v>6</v>
      </c>
      <c r="P22" s="162">
        <v>7</v>
      </c>
      <c r="Q22" s="162">
        <v>8</v>
      </c>
      <c r="R22" s="162">
        <v>9</v>
      </c>
      <c r="S22" s="162">
        <v>10</v>
      </c>
      <c r="T22" s="162">
        <v>5</v>
      </c>
      <c r="U22" s="162">
        <f t="shared" ref="U22" si="5">V22/1000000</f>
        <v>4.7096999999999998</v>
      </c>
      <c r="V22" s="162">
        <f>E6*J6+E10*J10+E14*J14+E18*J18+E22*J22</f>
        <v>4709700</v>
      </c>
    </row>
    <row r="23" spans="1:27">
      <c r="A23">
        <v>5</v>
      </c>
      <c r="B23" t="s">
        <v>267</v>
      </c>
      <c r="C23" t="e">
        <f>VLOOKUP('FIN DATA 4 GRAPH'!B23,'Animal Use Status'!$D$4:$O$56,11,FALSE)</f>
        <v>#N/A</v>
      </c>
      <c r="D23">
        <f t="shared" si="0"/>
        <v>0</v>
      </c>
      <c r="E23" s="163"/>
      <c r="F23" s="162"/>
      <c r="G23" s="162"/>
      <c r="H23" s="162"/>
      <c r="I23" s="162"/>
      <c r="J23" s="162"/>
      <c r="K23" s="162"/>
      <c r="L23" s="162"/>
      <c r="M23" s="162"/>
      <c r="N23" s="162"/>
      <c r="O23" s="162"/>
      <c r="P23" s="162"/>
      <c r="Q23" s="162"/>
      <c r="R23" s="162"/>
      <c r="S23" s="162"/>
      <c r="T23" s="162">
        <v>5</v>
      </c>
      <c r="U23" s="162"/>
      <c r="V23" s="162"/>
    </row>
    <row r="24" spans="1:27">
      <c r="A24">
        <v>5</v>
      </c>
      <c r="B24" t="s">
        <v>268</v>
      </c>
      <c r="C24" t="e">
        <f>VLOOKUP('FIN DATA 4 GRAPH'!B24,'Animal Use Status'!$D$4:$O$56,11,FALSE)</f>
        <v>#N/A</v>
      </c>
      <c r="D24">
        <f t="shared" si="0"/>
        <v>0</v>
      </c>
      <c r="E24" s="163"/>
      <c r="F24" s="162"/>
      <c r="G24" s="162"/>
      <c r="H24" s="162"/>
      <c r="I24" s="162"/>
      <c r="J24" s="162"/>
      <c r="K24" s="162"/>
      <c r="L24" s="162"/>
      <c r="M24" s="162"/>
      <c r="N24" s="162"/>
      <c r="O24" s="162"/>
      <c r="P24" s="162"/>
      <c r="Q24" s="162"/>
      <c r="R24" s="162"/>
      <c r="S24" s="162"/>
      <c r="T24" s="162">
        <v>5</v>
      </c>
      <c r="U24" s="162"/>
      <c r="V24" s="162"/>
    </row>
    <row r="25" spans="1:27">
      <c r="A25">
        <v>5</v>
      </c>
      <c r="B25" t="s">
        <v>269</v>
      </c>
      <c r="C25">
        <f>VLOOKUP('FIN DATA 4 GRAPH'!B25,'Animal Use Status'!$D$4:$O$56,11,FALSE)</f>
        <v>742000</v>
      </c>
      <c r="D25">
        <f t="shared" si="0"/>
        <v>742000</v>
      </c>
      <c r="E25" s="163"/>
      <c r="F25" s="162"/>
      <c r="G25" s="162"/>
      <c r="H25" s="162"/>
      <c r="I25" s="162"/>
      <c r="J25" s="162"/>
      <c r="K25" s="162"/>
      <c r="L25" s="162"/>
      <c r="M25" s="162"/>
      <c r="N25" s="162"/>
      <c r="O25" s="162"/>
      <c r="P25" s="162"/>
      <c r="Q25" s="162"/>
      <c r="R25" s="162"/>
      <c r="S25" s="162"/>
      <c r="T25" s="162">
        <v>5</v>
      </c>
      <c r="U25" s="162"/>
      <c r="V25" s="162"/>
    </row>
    <row r="26" spans="1:27">
      <c r="A26">
        <v>6</v>
      </c>
      <c r="B26" t="s">
        <v>241</v>
      </c>
      <c r="C26">
        <f>VLOOKUP('FIN DATA 4 GRAPH'!B26,'Animal Use Status'!$D$4:$O$56,11,FALSE)</f>
        <v>670000</v>
      </c>
      <c r="D26">
        <f t="shared" si="0"/>
        <v>670000</v>
      </c>
      <c r="E26" s="163">
        <f t="shared" ref="E26" si="6">SUM(D26:D29)</f>
        <v>670000</v>
      </c>
      <c r="F26" s="162"/>
      <c r="G26" s="162"/>
      <c r="H26" s="162"/>
      <c r="I26" s="162"/>
      <c r="J26" s="162"/>
      <c r="K26" s="162">
        <v>1</v>
      </c>
      <c r="L26" s="162">
        <v>2</v>
      </c>
      <c r="M26" s="162">
        <v>3</v>
      </c>
      <c r="N26" s="162">
        <v>4</v>
      </c>
      <c r="O26" s="162">
        <v>5</v>
      </c>
      <c r="P26" s="162">
        <v>6</v>
      </c>
      <c r="Q26" s="162">
        <v>7</v>
      </c>
      <c r="R26" s="162">
        <v>8</v>
      </c>
      <c r="S26" s="162">
        <v>9</v>
      </c>
      <c r="T26" s="162">
        <v>6</v>
      </c>
      <c r="U26" s="162">
        <f t="shared" ref="U26" si="7">V26/1000000</f>
        <v>6.8270999999999997</v>
      </c>
      <c r="V26" s="162">
        <f>E6*K6+E10*K10+E14*K14*E18*K18+E22*K22+E26*K26</f>
        <v>6827100</v>
      </c>
    </row>
    <row r="27" spans="1:27">
      <c r="A27">
        <v>6</v>
      </c>
      <c r="B27" t="s">
        <v>270</v>
      </c>
      <c r="C27" t="e">
        <f>VLOOKUP('FIN DATA 4 GRAPH'!B27,'Animal Use Status'!$D$4:$O$56,11,FALSE)</f>
        <v>#N/A</v>
      </c>
      <c r="D27">
        <f t="shared" si="0"/>
        <v>0</v>
      </c>
      <c r="E27" s="163"/>
      <c r="F27" s="162"/>
      <c r="G27" s="162"/>
      <c r="H27" s="162"/>
      <c r="I27" s="162"/>
      <c r="J27" s="162"/>
      <c r="K27" s="162"/>
      <c r="L27" s="162"/>
      <c r="M27" s="162"/>
      <c r="N27" s="162"/>
      <c r="O27" s="162"/>
      <c r="P27" s="162"/>
      <c r="Q27" s="162"/>
      <c r="R27" s="162"/>
      <c r="S27" s="162"/>
      <c r="T27" s="162">
        <v>6</v>
      </c>
      <c r="U27" s="162"/>
      <c r="V27" s="162"/>
    </row>
    <row r="28" spans="1:27">
      <c r="A28">
        <v>6</v>
      </c>
      <c r="B28" t="s">
        <v>271</v>
      </c>
      <c r="C28" t="e">
        <f>VLOOKUP('FIN DATA 4 GRAPH'!B28,'Animal Use Status'!$D$4:$O$56,11,FALSE)</f>
        <v>#N/A</v>
      </c>
      <c r="D28">
        <f t="shared" si="0"/>
        <v>0</v>
      </c>
      <c r="E28" s="163"/>
      <c r="F28" s="162"/>
      <c r="G28" s="162"/>
      <c r="H28" s="162"/>
      <c r="I28" s="162"/>
      <c r="J28" s="162"/>
      <c r="K28" s="162"/>
      <c r="L28" s="162"/>
      <c r="M28" s="162"/>
      <c r="N28" s="162"/>
      <c r="O28" s="162"/>
      <c r="P28" s="162"/>
      <c r="Q28" s="162"/>
      <c r="R28" s="162"/>
      <c r="S28" s="162"/>
      <c r="T28" s="162">
        <v>6</v>
      </c>
      <c r="U28" s="162"/>
      <c r="V28" s="162"/>
    </row>
    <row r="29" spans="1:27">
      <c r="A29">
        <v>6</v>
      </c>
      <c r="B29" t="s">
        <v>272</v>
      </c>
      <c r="C29" t="e">
        <f>VLOOKUP('FIN DATA 4 GRAPH'!B29,'Animal Use Status'!$D$4:$O$56,11,FALSE)</f>
        <v>#N/A</v>
      </c>
      <c r="D29">
        <f t="shared" si="0"/>
        <v>0</v>
      </c>
      <c r="E29" s="163"/>
      <c r="F29" s="162"/>
      <c r="G29" s="162"/>
      <c r="H29" s="162"/>
      <c r="I29" s="162"/>
      <c r="J29" s="162"/>
      <c r="K29" s="162"/>
      <c r="L29" s="162"/>
      <c r="M29" s="162"/>
      <c r="N29" s="162"/>
      <c r="O29" s="162"/>
      <c r="P29" s="162"/>
      <c r="Q29" s="162"/>
      <c r="R29" s="162"/>
      <c r="S29" s="162"/>
      <c r="T29" s="162">
        <v>6</v>
      </c>
      <c r="U29" s="162"/>
      <c r="V29" s="162"/>
    </row>
    <row r="30" spans="1:27">
      <c r="A30">
        <v>7</v>
      </c>
      <c r="B30" t="s">
        <v>242</v>
      </c>
      <c r="C30" t="e">
        <f>VLOOKUP('FIN DATA 4 GRAPH'!B30,'Animal Use Status'!$D$4:$O$56,11,FALSE)</f>
        <v>#N/A</v>
      </c>
      <c r="D30">
        <f t="shared" si="0"/>
        <v>0</v>
      </c>
      <c r="E30" s="163">
        <f t="shared" ref="E30" si="8">SUM(D30:D33)</f>
        <v>266270</v>
      </c>
      <c r="F30" s="162"/>
      <c r="G30" s="162"/>
      <c r="H30" s="162"/>
      <c r="I30" s="162"/>
      <c r="J30" s="162"/>
      <c r="K30" s="162"/>
      <c r="L30" s="162">
        <v>1</v>
      </c>
      <c r="M30" s="162">
        <v>2</v>
      </c>
      <c r="N30" s="162">
        <v>3</v>
      </c>
      <c r="O30" s="162">
        <v>4</v>
      </c>
      <c r="P30" s="162">
        <v>5</v>
      </c>
      <c r="Q30" s="162">
        <v>6</v>
      </c>
      <c r="R30" s="162">
        <v>7</v>
      </c>
      <c r="S30" s="162">
        <v>8</v>
      </c>
      <c r="T30" s="162">
        <v>7</v>
      </c>
      <c r="U30" s="162">
        <f t="shared" ref="U30" si="9">V30/1000000</f>
        <v>9.6787700000000001</v>
      </c>
      <c r="V30" s="162">
        <f>E6*L6+E10*L10+E14*L14+E18*L18+E22*L22+E26*L26+E30*L30</f>
        <v>9678770</v>
      </c>
      <c r="X30" s="36"/>
      <c r="Y30" s="36"/>
      <c r="Z30" s="36"/>
      <c r="AA30" s="36"/>
    </row>
    <row r="31" spans="1:27">
      <c r="A31">
        <v>7</v>
      </c>
      <c r="B31" t="s">
        <v>273</v>
      </c>
      <c r="C31">
        <f>VLOOKUP('FIN DATA 4 GRAPH'!B31,'Animal Use Status'!$D$4:$O$56,11,FALSE)</f>
        <v>241670</v>
      </c>
      <c r="D31">
        <f t="shared" si="0"/>
        <v>241670</v>
      </c>
      <c r="E31" s="163"/>
      <c r="F31" s="162"/>
      <c r="G31" s="162"/>
      <c r="H31" s="162"/>
      <c r="I31" s="162"/>
      <c r="J31" s="162"/>
      <c r="K31" s="162"/>
      <c r="L31" s="162"/>
      <c r="M31" s="162"/>
      <c r="N31" s="162"/>
      <c r="O31" s="162"/>
      <c r="P31" s="162"/>
      <c r="Q31" s="162"/>
      <c r="R31" s="162"/>
      <c r="S31" s="162"/>
      <c r="T31" s="162">
        <v>7</v>
      </c>
      <c r="U31" s="162"/>
      <c r="V31" s="162"/>
      <c r="W31" s="36"/>
      <c r="X31" s="36"/>
      <c r="Y31" s="36"/>
      <c r="Z31" s="36"/>
      <c r="AA31" s="36"/>
    </row>
    <row r="32" spans="1:27">
      <c r="A32">
        <v>7</v>
      </c>
      <c r="B32" t="s">
        <v>274</v>
      </c>
      <c r="C32" t="e">
        <f>VLOOKUP('FIN DATA 4 GRAPH'!B32,'Animal Use Status'!$D$4:$O$56,11,FALSE)</f>
        <v>#N/A</v>
      </c>
      <c r="D32">
        <f t="shared" si="0"/>
        <v>0</v>
      </c>
      <c r="E32" s="163"/>
      <c r="F32" s="162"/>
      <c r="G32" s="162"/>
      <c r="H32" s="162"/>
      <c r="I32" s="162"/>
      <c r="J32" s="162"/>
      <c r="K32" s="162"/>
      <c r="L32" s="162"/>
      <c r="M32" s="162"/>
      <c r="N32" s="162"/>
      <c r="O32" s="162"/>
      <c r="P32" s="162"/>
      <c r="Q32" s="162"/>
      <c r="R32" s="162"/>
      <c r="S32" s="162"/>
      <c r="T32" s="162">
        <v>7</v>
      </c>
      <c r="U32" s="162"/>
      <c r="V32" s="162"/>
      <c r="W32" s="36"/>
      <c r="X32" s="36"/>
      <c r="Y32" s="36"/>
      <c r="Z32" s="36"/>
      <c r="AA32" s="36"/>
    </row>
    <row r="33" spans="1:27">
      <c r="A33">
        <v>7</v>
      </c>
      <c r="B33" t="s">
        <v>275</v>
      </c>
      <c r="C33">
        <f>VLOOKUP('FIN DATA 4 GRAPH'!B33,'Animal Use Status'!$D$4:$O$56,11,FALSE)</f>
        <v>24600</v>
      </c>
      <c r="D33">
        <f t="shared" si="0"/>
        <v>24600</v>
      </c>
      <c r="E33" s="163"/>
      <c r="F33" s="162"/>
      <c r="G33" s="162"/>
      <c r="H33" s="162"/>
      <c r="I33" s="162"/>
      <c r="J33" s="162"/>
      <c r="K33" s="162"/>
      <c r="L33" s="162"/>
      <c r="M33" s="162"/>
      <c r="N33" s="162"/>
      <c r="O33" s="162"/>
      <c r="P33" s="162"/>
      <c r="Q33" s="162"/>
      <c r="R33" s="162"/>
      <c r="S33" s="162"/>
      <c r="T33" s="162">
        <v>7</v>
      </c>
      <c r="U33" s="162"/>
      <c r="V33" s="162"/>
      <c r="W33" s="36"/>
      <c r="X33" s="36"/>
      <c r="Y33" s="36"/>
      <c r="Z33" s="36"/>
      <c r="AA33" s="36"/>
    </row>
    <row r="34" spans="1:27">
      <c r="A34">
        <v>8</v>
      </c>
      <c r="B34" t="s">
        <v>243</v>
      </c>
      <c r="C34" t="e">
        <f>VLOOKUP('FIN DATA 4 GRAPH'!B34,'Animal Use Status'!$D$4:$O$56,11,FALSE)</f>
        <v>#N/A</v>
      </c>
      <c r="D34">
        <f t="shared" si="0"/>
        <v>0</v>
      </c>
      <c r="E34" s="163">
        <f t="shared" ref="E34" si="10">SUM(D34:D37)</f>
        <v>0</v>
      </c>
      <c r="F34" s="162"/>
      <c r="G34" s="162"/>
      <c r="H34" s="162"/>
      <c r="I34" s="162"/>
      <c r="J34" s="162"/>
      <c r="K34" s="162"/>
      <c r="L34" s="162"/>
      <c r="M34" s="162">
        <v>1</v>
      </c>
      <c r="N34" s="162">
        <v>2</v>
      </c>
      <c r="O34" s="162">
        <v>3</v>
      </c>
      <c r="P34" s="162">
        <v>4</v>
      </c>
      <c r="Q34" s="162">
        <v>5</v>
      </c>
      <c r="R34" s="162">
        <v>6</v>
      </c>
      <c r="S34" s="162">
        <v>7</v>
      </c>
      <c r="T34" s="162">
        <v>8</v>
      </c>
      <c r="U34" s="162">
        <f t="shared" ref="U34" si="11">V34/1000000</f>
        <v>12.29644</v>
      </c>
      <c r="V34" s="162">
        <f>E6*M6+E10*M10+E14*M14+E18*M18+E22*M22+E26*M26+E30*M30+E34*M34</f>
        <v>12296440</v>
      </c>
      <c r="W34" s="36"/>
      <c r="X34" s="36"/>
      <c r="Y34" s="36"/>
      <c r="Z34" s="36"/>
      <c r="AA34" s="36"/>
    </row>
    <row r="35" spans="1:27">
      <c r="A35">
        <v>8</v>
      </c>
      <c r="B35" t="s">
        <v>276</v>
      </c>
      <c r="C35" t="e">
        <f>VLOOKUP('FIN DATA 4 GRAPH'!B35,'Animal Use Status'!$D$4:$O$56,11,FALSE)</f>
        <v>#N/A</v>
      </c>
      <c r="D35">
        <f t="shared" si="0"/>
        <v>0</v>
      </c>
      <c r="E35" s="163"/>
      <c r="F35" s="162"/>
      <c r="G35" s="162"/>
      <c r="H35" s="162"/>
      <c r="I35" s="162"/>
      <c r="J35" s="162"/>
      <c r="K35" s="162"/>
      <c r="L35" s="162"/>
      <c r="M35" s="162"/>
      <c r="N35" s="162"/>
      <c r="O35" s="162"/>
      <c r="P35" s="162"/>
      <c r="Q35" s="162"/>
      <c r="R35" s="162"/>
      <c r="S35" s="162"/>
      <c r="T35" s="162">
        <v>8</v>
      </c>
      <c r="U35" s="162"/>
      <c r="V35" s="162"/>
      <c r="W35" s="36"/>
      <c r="X35" s="36"/>
      <c r="Y35" s="36"/>
      <c r="Z35" s="36"/>
      <c r="AA35" s="36"/>
    </row>
    <row r="36" spans="1:27">
      <c r="A36">
        <v>8</v>
      </c>
      <c r="B36" t="s">
        <v>277</v>
      </c>
      <c r="C36" t="e">
        <f>VLOOKUP('FIN DATA 4 GRAPH'!B36,'Animal Use Status'!$D$4:$O$56,11,FALSE)</f>
        <v>#N/A</v>
      </c>
      <c r="D36">
        <f t="shared" si="0"/>
        <v>0</v>
      </c>
      <c r="E36" s="163"/>
      <c r="F36" s="162"/>
      <c r="G36" s="162"/>
      <c r="H36" s="162"/>
      <c r="I36" s="162"/>
      <c r="J36" s="162"/>
      <c r="K36" s="162"/>
      <c r="L36" s="162"/>
      <c r="M36" s="162"/>
      <c r="N36" s="162"/>
      <c r="O36" s="162"/>
      <c r="P36" s="162"/>
      <c r="Q36" s="162"/>
      <c r="R36" s="162"/>
      <c r="S36" s="162"/>
      <c r="T36" s="162">
        <v>8</v>
      </c>
      <c r="U36" s="162"/>
      <c r="V36" s="162"/>
      <c r="W36" s="36"/>
      <c r="X36" s="36"/>
      <c r="Y36" s="36"/>
      <c r="Z36" s="36"/>
      <c r="AA36" s="36"/>
    </row>
    <row r="37" spans="1:27">
      <c r="A37">
        <v>8</v>
      </c>
      <c r="B37" t="s">
        <v>278</v>
      </c>
      <c r="C37" t="e">
        <f>VLOOKUP('FIN DATA 4 GRAPH'!B37,'Animal Use Status'!$D$4:$O$56,11,FALSE)</f>
        <v>#N/A</v>
      </c>
      <c r="D37">
        <f t="shared" si="0"/>
        <v>0</v>
      </c>
      <c r="E37" s="163"/>
      <c r="F37" s="162"/>
      <c r="G37" s="162"/>
      <c r="H37" s="162"/>
      <c r="I37" s="162"/>
      <c r="J37" s="162"/>
      <c r="K37" s="162"/>
      <c r="L37" s="162"/>
      <c r="M37" s="162"/>
      <c r="N37" s="162"/>
      <c r="O37" s="162"/>
      <c r="P37" s="162"/>
      <c r="Q37" s="162"/>
      <c r="R37" s="162"/>
      <c r="S37" s="162"/>
      <c r="T37" s="162">
        <v>8</v>
      </c>
      <c r="U37" s="162"/>
      <c r="V37" s="162"/>
      <c r="W37" s="36"/>
      <c r="X37" s="36"/>
      <c r="Y37" s="36"/>
      <c r="Z37" s="36"/>
      <c r="AA37" s="36"/>
    </row>
    <row r="38" spans="1:27">
      <c r="A38">
        <v>9</v>
      </c>
      <c r="B38" t="s">
        <v>244</v>
      </c>
      <c r="C38" t="e">
        <f>VLOOKUP('FIN DATA 4 GRAPH'!B38,'Animal Use Status'!$D$4:$O$56,11,FALSE)</f>
        <v>#N/A</v>
      </c>
      <c r="D38">
        <f t="shared" si="0"/>
        <v>0</v>
      </c>
      <c r="E38" s="163">
        <f t="shared" ref="E38" si="12">SUM(D38:D41)</f>
        <v>30000</v>
      </c>
      <c r="F38" s="162"/>
      <c r="G38" s="162"/>
      <c r="H38" s="162"/>
      <c r="I38" s="162"/>
      <c r="J38" s="162"/>
      <c r="K38" s="162"/>
      <c r="L38" s="162"/>
      <c r="M38" s="162"/>
      <c r="N38" s="162">
        <v>1</v>
      </c>
      <c r="O38" s="162">
        <v>2</v>
      </c>
      <c r="P38" s="162">
        <v>3</v>
      </c>
      <c r="Q38" s="162">
        <v>4</v>
      </c>
      <c r="R38" s="162">
        <v>5</v>
      </c>
      <c r="S38" s="162">
        <v>6</v>
      </c>
      <c r="T38" s="162">
        <v>9</v>
      </c>
      <c r="U38" s="162">
        <f t="shared" ref="U38" si="13">V38/1000000</f>
        <v>14.94411</v>
      </c>
      <c r="V38" s="162">
        <f>E6*N6+E10*N10+E14*N14+E18*N18+E22*N22+E26*N26+E30*N30+E34*N34+E38*N38</f>
        <v>14944110</v>
      </c>
      <c r="W38" s="36"/>
      <c r="X38" s="36"/>
      <c r="Y38" s="36"/>
      <c r="Z38" s="36"/>
      <c r="AA38" s="36"/>
    </row>
    <row r="39" spans="1:27">
      <c r="A39">
        <v>9</v>
      </c>
      <c r="B39" t="s">
        <v>279</v>
      </c>
      <c r="C39">
        <f>VLOOKUP('FIN DATA 4 GRAPH'!B39,'Animal Use Status'!$D$4:$O$56,11,FALSE)</f>
        <v>30000</v>
      </c>
      <c r="D39">
        <f t="shared" si="0"/>
        <v>30000</v>
      </c>
      <c r="E39" s="163"/>
      <c r="F39" s="162"/>
      <c r="G39" s="162"/>
      <c r="H39" s="162"/>
      <c r="I39" s="162"/>
      <c r="J39" s="162"/>
      <c r="K39" s="162"/>
      <c r="L39" s="162"/>
      <c r="M39" s="162"/>
      <c r="N39" s="162"/>
      <c r="O39" s="162"/>
      <c r="P39" s="162"/>
      <c r="Q39" s="162"/>
      <c r="R39" s="162"/>
      <c r="S39" s="162"/>
      <c r="T39" s="162">
        <v>9</v>
      </c>
      <c r="U39" s="162"/>
      <c r="V39" s="162"/>
    </row>
    <row r="40" spans="1:27">
      <c r="A40">
        <v>9</v>
      </c>
      <c r="B40" t="s">
        <v>280</v>
      </c>
      <c r="C40" t="e">
        <f>VLOOKUP('FIN DATA 4 GRAPH'!B40,'Animal Use Status'!$D$4:$O$56,11,FALSE)</f>
        <v>#N/A</v>
      </c>
      <c r="D40">
        <f t="shared" si="0"/>
        <v>0</v>
      </c>
      <c r="E40" s="163"/>
      <c r="F40" s="162"/>
      <c r="G40" s="162"/>
      <c r="H40" s="162"/>
      <c r="I40" s="162"/>
      <c r="J40" s="162"/>
      <c r="K40" s="162"/>
      <c r="L40" s="162"/>
      <c r="M40" s="162"/>
      <c r="N40" s="162"/>
      <c r="O40" s="162"/>
      <c r="P40" s="162"/>
      <c r="Q40" s="162"/>
      <c r="R40" s="162"/>
      <c r="S40" s="162"/>
      <c r="T40" s="162">
        <v>9</v>
      </c>
      <c r="U40" s="162"/>
      <c r="V40" s="162"/>
    </row>
    <row r="41" spans="1:27">
      <c r="A41">
        <v>9</v>
      </c>
      <c r="B41" t="s">
        <v>281</v>
      </c>
      <c r="C41" t="e">
        <f>VLOOKUP('FIN DATA 4 GRAPH'!B41,'Animal Use Status'!$D$4:$O$56,11,FALSE)</f>
        <v>#N/A</v>
      </c>
      <c r="D41">
        <f t="shared" si="0"/>
        <v>0</v>
      </c>
      <c r="E41" s="163"/>
      <c r="F41" s="162"/>
      <c r="G41" s="162"/>
      <c r="H41" s="162"/>
      <c r="I41" s="162"/>
      <c r="J41" s="162"/>
      <c r="K41" s="162"/>
      <c r="L41" s="162"/>
      <c r="M41" s="162"/>
      <c r="N41" s="162"/>
      <c r="O41" s="162"/>
      <c r="P41" s="162"/>
      <c r="Q41" s="162"/>
      <c r="R41" s="162"/>
      <c r="S41" s="162"/>
      <c r="T41" s="162">
        <v>9</v>
      </c>
      <c r="U41" s="162"/>
      <c r="V41" s="162"/>
    </row>
    <row r="42" spans="1:27">
      <c r="A42">
        <v>10</v>
      </c>
      <c r="B42" t="s">
        <v>245</v>
      </c>
      <c r="C42" t="e">
        <f>VLOOKUP('FIN DATA 4 GRAPH'!B42,'Animal Use Status'!$D$4:$O$56,11,FALSE)</f>
        <v>#N/A</v>
      </c>
      <c r="D42">
        <f t="shared" si="0"/>
        <v>0</v>
      </c>
      <c r="E42" s="163">
        <f t="shared" ref="E42" si="14">SUM(D42:D45)</f>
        <v>0</v>
      </c>
      <c r="F42" s="162"/>
      <c r="G42" s="162"/>
      <c r="H42" s="162"/>
      <c r="I42" s="162"/>
      <c r="J42" s="162"/>
      <c r="K42" s="162"/>
      <c r="L42" s="162"/>
      <c r="M42" s="162"/>
      <c r="N42" s="162"/>
      <c r="O42" s="162">
        <v>1</v>
      </c>
      <c r="P42" s="162">
        <v>2</v>
      </c>
      <c r="Q42" s="162">
        <v>3</v>
      </c>
      <c r="R42" s="162">
        <v>4</v>
      </c>
      <c r="S42" s="162">
        <v>5</v>
      </c>
      <c r="T42" s="162">
        <v>10</v>
      </c>
      <c r="U42" s="162">
        <f t="shared" ref="U42" si="15">V42/1000000</f>
        <v>17.59178</v>
      </c>
      <c r="V42" s="162">
        <f>E6*O6+E10*O10+E14*O14+E18*O18+E22*O22+E26*O26+E30*O30+E34*O34+E38*O38+E42*O42</f>
        <v>17591780</v>
      </c>
    </row>
    <row r="43" spans="1:27">
      <c r="A43">
        <v>10</v>
      </c>
      <c r="B43" t="s">
        <v>282</v>
      </c>
      <c r="C43" t="e">
        <f>VLOOKUP('FIN DATA 4 GRAPH'!B43,'Animal Use Status'!$D$4:$O$56,11,FALSE)</f>
        <v>#N/A</v>
      </c>
      <c r="D43">
        <f t="shared" si="0"/>
        <v>0</v>
      </c>
      <c r="E43" s="163"/>
      <c r="F43" s="162"/>
      <c r="G43" s="162"/>
      <c r="H43" s="162"/>
      <c r="I43" s="162"/>
      <c r="J43" s="162"/>
      <c r="K43" s="162"/>
      <c r="L43" s="162"/>
      <c r="M43" s="162"/>
      <c r="N43" s="162"/>
      <c r="O43" s="162"/>
      <c r="P43" s="162"/>
      <c r="Q43" s="162"/>
      <c r="R43" s="162"/>
      <c r="S43" s="162"/>
      <c r="T43" s="162">
        <v>10</v>
      </c>
      <c r="U43" s="162"/>
      <c r="V43" s="162"/>
    </row>
    <row r="44" spans="1:27">
      <c r="A44">
        <v>10</v>
      </c>
      <c r="B44" t="s">
        <v>283</v>
      </c>
      <c r="C44" t="e">
        <f>VLOOKUP('FIN DATA 4 GRAPH'!B44,'Animal Use Status'!$D$4:$O$56,11,FALSE)</f>
        <v>#N/A</v>
      </c>
      <c r="D44">
        <f t="shared" si="0"/>
        <v>0</v>
      </c>
      <c r="E44" s="163"/>
      <c r="F44" s="162"/>
      <c r="G44" s="162"/>
      <c r="H44" s="162"/>
      <c r="I44" s="162"/>
      <c r="J44" s="162"/>
      <c r="K44" s="162"/>
      <c r="L44" s="162"/>
      <c r="M44" s="162"/>
      <c r="N44" s="162"/>
      <c r="O44" s="162"/>
      <c r="P44" s="162"/>
      <c r="Q44" s="162"/>
      <c r="R44" s="162"/>
      <c r="S44" s="162"/>
      <c r="T44" s="162">
        <v>10</v>
      </c>
      <c r="U44" s="162"/>
      <c r="V44" s="162"/>
    </row>
    <row r="45" spans="1:27">
      <c r="A45">
        <v>10</v>
      </c>
      <c r="B45" t="s">
        <v>284</v>
      </c>
      <c r="C45" t="e">
        <f>VLOOKUP('FIN DATA 4 GRAPH'!B45,'Animal Use Status'!$D$4:$O$56,11,FALSE)</f>
        <v>#N/A</v>
      </c>
      <c r="D45">
        <f t="shared" si="0"/>
        <v>0</v>
      </c>
      <c r="E45" s="163"/>
      <c r="F45" s="162"/>
      <c r="G45" s="162"/>
      <c r="H45" s="162"/>
      <c r="I45" s="162"/>
      <c r="J45" s="162"/>
      <c r="K45" s="162"/>
      <c r="L45" s="162"/>
      <c r="M45" s="162"/>
      <c r="N45" s="162"/>
      <c r="O45" s="162"/>
      <c r="P45" s="162"/>
      <c r="Q45" s="162"/>
      <c r="R45" s="162"/>
      <c r="S45" s="162"/>
      <c r="T45" s="162">
        <v>10</v>
      </c>
      <c r="U45" s="162"/>
      <c r="V45" s="162"/>
    </row>
    <row r="46" spans="1:27">
      <c r="A46">
        <v>11</v>
      </c>
      <c r="B46" t="s">
        <v>246</v>
      </c>
      <c r="C46" t="e">
        <f>VLOOKUP('FIN DATA 4 GRAPH'!B46,'Animal Use Status'!$D$4:$O$56,11,FALSE)</f>
        <v>#N/A</v>
      </c>
      <c r="D46">
        <f t="shared" si="0"/>
        <v>0</v>
      </c>
      <c r="E46" s="163">
        <f t="shared" ref="E46" si="16">SUM(D46:D49)</f>
        <v>0</v>
      </c>
      <c r="F46" s="162"/>
      <c r="G46" s="162"/>
      <c r="H46" s="162"/>
      <c r="I46" s="162"/>
      <c r="J46" s="162"/>
      <c r="K46" s="162"/>
      <c r="L46" s="162"/>
      <c r="M46" s="162"/>
      <c r="N46" s="162"/>
      <c r="O46" s="162"/>
      <c r="P46" s="162">
        <v>1</v>
      </c>
      <c r="Q46" s="162">
        <v>2</v>
      </c>
      <c r="R46" s="162">
        <v>3</v>
      </c>
      <c r="S46" s="162">
        <v>4</v>
      </c>
      <c r="T46" s="162">
        <v>11</v>
      </c>
      <c r="U46" s="162">
        <f t="shared" ref="U46" si="17">V46/1000000</f>
        <v>0</v>
      </c>
      <c r="V46" s="162"/>
    </row>
    <row r="47" spans="1:27">
      <c r="A47">
        <v>11</v>
      </c>
      <c r="B47" t="s">
        <v>285</v>
      </c>
      <c r="C47" t="e">
        <f>VLOOKUP('FIN DATA 4 GRAPH'!B47,'Animal Use Status'!$D$4:$O$56,11,FALSE)</f>
        <v>#N/A</v>
      </c>
      <c r="D47">
        <f t="shared" si="0"/>
        <v>0</v>
      </c>
      <c r="E47" s="163"/>
      <c r="F47" s="162"/>
      <c r="G47" s="162"/>
      <c r="H47" s="162"/>
      <c r="I47" s="162"/>
      <c r="J47" s="162"/>
      <c r="K47" s="162"/>
      <c r="L47" s="162"/>
      <c r="M47" s="162"/>
      <c r="N47" s="162"/>
      <c r="O47" s="162"/>
      <c r="P47" s="162"/>
      <c r="Q47" s="162"/>
      <c r="R47" s="162"/>
      <c r="S47" s="162"/>
      <c r="T47" s="162">
        <v>11</v>
      </c>
      <c r="U47" s="162"/>
      <c r="V47" s="162"/>
    </row>
    <row r="48" spans="1:27">
      <c r="A48">
        <v>11</v>
      </c>
      <c r="B48" t="s">
        <v>286</v>
      </c>
      <c r="C48" t="e">
        <f>VLOOKUP('FIN DATA 4 GRAPH'!B48,'Animal Use Status'!$D$4:$O$56,11,FALSE)</f>
        <v>#N/A</v>
      </c>
      <c r="D48">
        <f t="shared" si="0"/>
        <v>0</v>
      </c>
      <c r="E48" s="163"/>
      <c r="F48" s="162"/>
      <c r="G48" s="162"/>
      <c r="H48" s="162"/>
      <c r="I48" s="162"/>
      <c r="J48" s="162"/>
      <c r="K48" s="162"/>
      <c r="L48" s="162"/>
      <c r="M48" s="162"/>
      <c r="N48" s="162"/>
      <c r="O48" s="162"/>
      <c r="P48" s="162"/>
      <c r="Q48" s="162"/>
      <c r="R48" s="162"/>
      <c r="S48" s="162"/>
      <c r="T48" s="162">
        <v>11</v>
      </c>
      <c r="U48" s="162"/>
      <c r="V48" s="162"/>
    </row>
    <row r="49" spans="1:22">
      <c r="A49">
        <v>11</v>
      </c>
      <c r="B49" t="s">
        <v>287</v>
      </c>
      <c r="C49" t="e">
        <f>VLOOKUP('FIN DATA 4 GRAPH'!B49,'Animal Use Status'!$D$4:$O$56,11,FALSE)</f>
        <v>#N/A</v>
      </c>
      <c r="D49">
        <f t="shared" si="0"/>
        <v>0</v>
      </c>
      <c r="E49" s="163"/>
      <c r="F49" s="162"/>
      <c r="G49" s="162"/>
      <c r="H49" s="162"/>
      <c r="I49" s="162"/>
      <c r="J49" s="162"/>
      <c r="K49" s="162"/>
      <c r="L49" s="162"/>
      <c r="M49" s="162"/>
      <c r="N49" s="162"/>
      <c r="O49" s="162"/>
      <c r="P49" s="162"/>
      <c r="Q49" s="162"/>
      <c r="R49" s="162"/>
      <c r="S49" s="162"/>
      <c r="T49" s="162">
        <v>11</v>
      </c>
      <c r="U49" s="162"/>
      <c r="V49" s="162"/>
    </row>
    <row r="50" spans="1:22">
      <c r="A50">
        <v>12</v>
      </c>
      <c r="B50" t="s">
        <v>247</v>
      </c>
      <c r="C50" t="e">
        <f>VLOOKUP('FIN DATA 4 GRAPH'!B50,'Animal Use Status'!$D$4:$O$56,11,FALSE)</f>
        <v>#N/A</v>
      </c>
      <c r="D50">
        <f t="shared" si="0"/>
        <v>0</v>
      </c>
      <c r="E50" s="163">
        <f t="shared" ref="E50" si="18">SUM(D50:D53)</f>
        <v>0</v>
      </c>
      <c r="F50" s="162"/>
      <c r="G50" s="162"/>
      <c r="H50" s="162"/>
      <c r="I50" s="162"/>
      <c r="J50" s="162"/>
      <c r="K50" s="162"/>
      <c r="L50" s="162"/>
      <c r="M50" s="162"/>
      <c r="N50" s="162"/>
      <c r="O50" s="162"/>
      <c r="P50" s="162"/>
      <c r="Q50" s="162">
        <v>1</v>
      </c>
      <c r="R50" s="162">
        <v>2</v>
      </c>
      <c r="S50" s="162">
        <v>3</v>
      </c>
      <c r="T50" s="162">
        <v>12</v>
      </c>
      <c r="U50" s="162">
        <f t="shared" ref="U50" si="19">V50/1000000</f>
        <v>0</v>
      </c>
      <c r="V50" s="162"/>
    </row>
    <row r="51" spans="1:22">
      <c r="A51">
        <v>12</v>
      </c>
      <c r="B51" t="s">
        <v>288</v>
      </c>
      <c r="C51" t="e">
        <f>VLOOKUP('FIN DATA 4 GRAPH'!B51,'Animal Use Status'!$D$4:$O$56,11,FALSE)</f>
        <v>#N/A</v>
      </c>
      <c r="D51">
        <f t="shared" si="0"/>
        <v>0</v>
      </c>
      <c r="E51" s="163"/>
      <c r="F51" s="162"/>
      <c r="G51" s="162"/>
      <c r="H51" s="162"/>
      <c r="I51" s="162"/>
      <c r="J51" s="162"/>
      <c r="K51" s="162"/>
      <c r="L51" s="162"/>
      <c r="M51" s="162"/>
      <c r="N51" s="162"/>
      <c r="O51" s="162"/>
      <c r="P51" s="162"/>
      <c r="Q51" s="162"/>
      <c r="R51" s="162"/>
      <c r="S51" s="162"/>
      <c r="T51" s="162">
        <v>12</v>
      </c>
      <c r="U51" s="162"/>
      <c r="V51" s="162"/>
    </row>
    <row r="52" spans="1:22">
      <c r="A52">
        <v>12</v>
      </c>
      <c r="B52" t="s">
        <v>289</v>
      </c>
      <c r="C52" t="e">
        <f>VLOOKUP('FIN DATA 4 GRAPH'!B52,'Animal Use Status'!$D$4:$O$56,11,FALSE)</f>
        <v>#N/A</v>
      </c>
      <c r="D52">
        <f t="shared" si="0"/>
        <v>0</v>
      </c>
      <c r="E52" s="163"/>
      <c r="F52" s="162"/>
      <c r="G52" s="162"/>
      <c r="H52" s="162"/>
      <c r="I52" s="162"/>
      <c r="J52" s="162"/>
      <c r="K52" s="162"/>
      <c r="L52" s="162"/>
      <c r="M52" s="162"/>
      <c r="N52" s="162"/>
      <c r="O52" s="162"/>
      <c r="P52" s="162"/>
      <c r="Q52" s="162"/>
      <c r="R52" s="162"/>
      <c r="S52" s="162"/>
      <c r="T52" s="162">
        <v>12</v>
      </c>
      <c r="U52" s="162"/>
      <c r="V52" s="162"/>
    </row>
    <row r="53" spans="1:22">
      <c r="A53">
        <v>12</v>
      </c>
      <c r="B53" t="s">
        <v>290</v>
      </c>
      <c r="C53" t="e">
        <f>VLOOKUP('FIN DATA 4 GRAPH'!B53,'Animal Use Status'!$D$4:$O$56,11,FALSE)</f>
        <v>#N/A</v>
      </c>
      <c r="D53">
        <f t="shared" si="0"/>
        <v>0</v>
      </c>
      <c r="E53" s="163"/>
      <c r="F53" s="162"/>
      <c r="G53" s="162"/>
      <c r="H53" s="162"/>
      <c r="I53" s="162"/>
      <c r="J53" s="162"/>
      <c r="K53" s="162"/>
      <c r="L53" s="162"/>
      <c r="M53" s="162"/>
      <c r="N53" s="162"/>
      <c r="O53" s="162"/>
      <c r="P53" s="162"/>
      <c r="Q53" s="162"/>
      <c r="R53" s="162"/>
      <c r="S53" s="162"/>
      <c r="T53" s="162">
        <v>12</v>
      </c>
      <c r="U53" s="162"/>
      <c r="V53" s="162"/>
    </row>
    <row r="54" spans="1:22">
      <c r="A54">
        <v>13</v>
      </c>
      <c r="B54" t="s">
        <v>248</v>
      </c>
      <c r="C54" t="e">
        <f>VLOOKUP('FIN DATA 4 GRAPH'!B54,'Animal Use Status'!$D$4:$O$56,11,FALSE)</f>
        <v>#N/A</v>
      </c>
      <c r="D54">
        <f t="shared" si="0"/>
        <v>0</v>
      </c>
      <c r="E54" s="163">
        <f t="shared" ref="E54" si="20">SUM(D54:D57)</f>
        <v>0</v>
      </c>
      <c r="F54" s="162"/>
      <c r="G54" s="162"/>
      <c r="H54" s="162"/>
      <c r="I54" s="162"/>
      <c r="J54" s="162"/>
      <c r="K54" s="162"/>
      <c r="L54" s="162"/>
      <c r="M54" s="162"/>
      <c r="N54" s="162"/>
      <c r="O54" s="162"/>
      <c r="P54" s="162"/>
      <c r="Q54" s="162"/>
      <c r="R54" s="162">
        <v>1</v>
      </c>
      <c r="S54" s="162">
        <v>2</v>
      </c>
      <c r="T54" s="162">
        <v>13</v>
      </c>
      <c r="U54" s="162">
        <f t="shared" ref="U54" si="21">V54/1000000</f>
        <v>0</v>
      </c>
      <c r="V54" s="162"/>
    </row>
    <row r="55" spans="1:22">
      <c r="A55">
        <v>13</v>
      </c>
      <c r="B55" t="s">
        <v>291</v>
      </c>
      <c r="C55" t="e">
        <f>VLOOKUP('FIN DATA 4 GRAPH'!B55,'Animal Use Status'!$D$4:$O$56,11,FALSE)</f>
        <v>#N/A</v>
      </c>
      <c r="D55">
        <f t="shared" si="0"/>
        <v>0</v>
      </c>
      <c r="E55" s="163"/>
      <c r="F55" s="162"/>
      <c r="G55" s="162"/>
      <c r="H55" s="162"/>
      <c r="I55" s="162"/>
      <c r="J55" s="162"/>
      <c r="K55" s="162"/>
      <c r="L55" s="162"/>
      <c r="M55" s="162"/>
      <c r="N55" s="162"/>
      <c r="O55" s="162"/>
      <c r="P55" s="162"/>
      <c r="Q55" s="162"/>
      <c r="R55" s="162"/>
      <c r="S55" s="162"/>
      <c r="T55" s="162">
        <v>13</v>
      </c>
      <c r="U55" s="162"/>
      <c r="V55" s="162"/>
    </row>
    <row r="56" spans="1:22">
      <c r="A56">
        <v>13</v>
      </c>
      <c r="B56" t="s">
        <v>292</v>
      </c>
      <c r="C56" t="e">
        <f>VLOOKUP('FIN DATA 4 GRAPH'!B56,'Animal Use Status'!$D$4:$O$56,11,FALSE)</f>
        <v>#N/A</v>
      </c>
      <c r="D56">
        <f t="shared" si="0"/>
        <v>0</v>
      </c>
      <c r="E56" s="163"/>
      <c r="F56" s="162"/>
      <c r="G56" s="162"/>
      <c r="H56" s="162"/>
      <c r="I56" s="162"/>
      <c r="J56" s="162"/>
      <c r="K56" s="162"/>
      <c r="L56" s="162"/>
      <c r="M56" s="162"/>
      <c r="N56" s="162"/>
      <c r="O56" s="162"/>
      <c r="P56" s="162"/>
      <c r="Q56" s="162"/>
      <c r="R56" s="162"/>
      <c r="S56" s="162"/>
      <c r="T56" s="162">
        <v>13</v>
      </c>
      <c r="U56" s="162"/>
      <c r="V56" s="162"/>
    </row>
    <row r="57" spans="1:22">
      <c r="A57">
        <v>13</v>
      </c>
      <c r="B57" t="s">
        <v>293</v>
      </c>
      <c r="C57" t="e">
        <f>VLOOKUP('FIN DATA 4 GRAPH'!B57,'Animal Use Status'!$D$4:$O$56,11,FALSE)</f>
        <v>#N/A</v>
      </c>
      <c r="D57">
        <f t="shared" si="0"/>
        <v>0</v>
      </c>
      <c r="E57" s="163"/>
      <c r="F57" s="162"/>
      <c r="G57" s="162"/>
      <c r="H57" s="162"/>
      <c r="I57" s="162"/>
      <c r="J57" s="162"/>
      <c r="K57" s="162"/>
      <c r="L57" s="162"/>
      <c r="M57" s="162"/>
      <c r="N57" s="162"/>
      <c r="O57" s="162"/>
      <c r="P57" s="162"/>
      <c r="Q57" s="162"/>
      <c r="R57" s="162"/>
      <c r="S57" s="162"/>
      <c r="T57" s="162">
        <v>13</v>
      </c>
      <c r="U57" s="162"/>
      <c r="V57" s="162"/>
    </row>
    <row r="58" spans="1:22">
      <c r="A58">
        <v>14</v>
      </c>
      <c r="B58" t="s">
        <v>249</v>
      </c>
      <c r="C58" t="e">
        <f>VLOOKUP('FIN DATA 4 GRAPH'!B58,'Animal Use Status'!$D$4:$O$56,11,FALSE)</f>
        <v>#N/A</v>
      </c>
      <c r="D58">
        <f t="shared" si="0"/>
        <v>0</v>
      </c>
      <c r="E58" s="163">
        <f t="shared" ref="E58" si="22">SUM(D58:D61)</f>
        <v>0</v>
      </c>
      <c r="F58" s="162"/>
      <c r="G58" s="162"/>
      <c r="H58" s="162"/>
      <c r="I58" s="162"/>
      <c r="J58" s="162"/>
      <c r="K58" s="162"/>
      <c r="L58" s="162"/>
      <c r="M58" s="162"/>
      <c r="N58" s="162"/>
      <c r="O58" s="162"/>
      <c r="P58" s="162"/>
      <c r="Q58" s="162"/>
      <c r="R58" s="162"/>
      <c r="S58" s="162">
        <v>1</v>
      </c>
      <c r="T58" s="162">
        <v>14</v>
      </c>
      <c r="U58" s="162">
        <f t="shared" ref="U58" si="23">V58/1000000</f>
        <v>0</v>
      </c>
      <c r="V58" s="162"/>
    </row>
    <row r="59" spans="1:22">
      <c r="A59">
        <v>14</v>
      </c>
      <c r="B59" t="s">
        <v>294</v>
      </c>
      <c r="C59" t="e">
        <f>VLOOKUP('FIN DATA 4 GRAPH'!B59,'Animal Use Status'!$D$4:$O$56,11,FALSE)</f>
        <v>#N/A</v>
      </c>
      <c r="D59">
        <f t="shared" si="0"/>
        <v>0</v>
      </c>
      <c r="E59" s="163"/>
      <c r="F59" s="162"/>
      <c r="G59" s="162"/>
      <c r="H59" s="162"/>
      <c r="I59" s="162"/>
      <c r="J59" s="162"/>
      <c r="K59" s="162"/>
      <c r="L59" s="162"/>
      <c r="M59" s="162"/>
      <c r="N59" s="162"/>
      <c r="O59" s="162"/>
      <c r="P59" s="162"/>
      <c r="Q59" s="162"/>
      <c r="R59" s="162"/>
      <c r="S59" s="162"/>
      <c r="T59" s="162">
        <v>14</v>
      </c>
      <c r="U59" s="162"/>
      <c r="V59" s="162"/>
    </row>
    <row r="60" spans="1:22">
      <c r="A60">
        <v>14</v>
      </c>
      <c r="B60" t="s">
        <v>295</v>
      </c>
      <c r="C60" t="e">
        <f>VLOOKUP('FIN DATA 4 GRAPH'!B60,'Animal Use Status'!$D$4:$O$56,11,FALSE)</f>
        <v>#N/A</v>
      </c>
      <c r="D60">
        <f t="shared" si="0"/>
        <v>0</v>
      </c>
      <c r="E60" s="163"/>
      <c r="F60" s="162"/>
      <c r="G60" s="162"/>
      <c r="H60" s="162"/>
      <c r="I60" s="162"/>
      <c r="J60" s="162"/>
      <c r="K60" s="162"/>
      <c r="L60" s="162"/>
      <c r="M60" s="162"/>
      <c r="N60" s="162"/>
      <c r="O60" s="162"/>
      <c r="P60" s="162"/>
      <c r="Q60" s="162"/>
      <c r="R60" s="162"/>
      <c r="S60" s="162"/>
      <c r="T60" s="162">
        <v>14</v>
      </c>
      <c r="U60" s="162"/>
      <c r="V60" s="162"/>
    </row>
    <row r="61" spans="1:22">
      <c r="A61">
        <v>14</v>
      </c>
      <c r="B61" t="s">
        <v>296</v>
      </c>
      <c r="C61" t="e">
        <f>VLOOKUP('FIN DATA 4 GRAPH'!B61,'Animal Use Status'!$D$4:$O$56,11,FALSE)</f>
        <v>#N/A</v>
      </c>
      <c r="D61">
        <f t="shared" si="0"/>
        <v>0</v>
      </c>
      <c r="E61" s="163"/>
      <c r="F61" s="162"/>
      <c r="G61" s="162"/>
      <c r="H61" s="162"/>
      <c r="I61" s="162"/>
      <c r="J61" s="162"/>
      <c r="K61" s="162"/>
      <c r="L61" s="162"/>
      <c r="M61" s="162"/>
      <c r="N61" s="162"/>
      <c r="O61" s="162"/>
      <c r="P61" s="162"/>
      <c r="Q61" s="162"/>
      <c r="R61" s="162"/>
      <c r="S61" s="162"/>
      <c r="T61" s="162">
        <v>14</v>
      </c>
      <c r="U61" s="162"/>
      <c r="V61" s="162"/>
    </row>
    <row r="62" spans="1:22" ht="83.45" customHeight="1">
      <c r="E62" s="81"/>
      <c r="F62" s="81"/>
    </row>
    <row r="63" spans="1:22">
      <c r="E63" s="81"/>
      <c r="F63" s="80"/>
    </row>
    <row r="64" spans="1:22">
      <c r="E64" s="81"/>
      <c r="F64" s="80"/>
    </row>
    <row r="65" spans="5:6">
      <c r="E65" s="81"/>
      <c r="F65" s="80"/>
    </row>
    <row r="66" spans="5:6">
      <c r="E66" s="81"/>
      <c r="F66" s="80"/>
    </row>
    <row r="67" spans="5:6">
      <c r="E67" s="81"/>
      <c r="F67" s="80"/>
    </row>
    <row r="68" spans="5:6">
      <c r="E68" s="81"/>
      <c r="F68" s="80"/>
    </row>
    <row r="69" spans="5:6">
      <c r="E69" s="81"/>
      <c r="F69" s="80"/>
    </row>
    <row r="70" spans="5:6">
      <c r="E70" s="81"/>
      <c r="F70" s="80"/>
    </row>
  </sheetData>
  <mergeCells count="270">
    <mergeCell ref="F10:F13"/>
    <mergeCell ref="F14:F17"/>
    <mergeCell ref="F18:F21"/>
    <mergeCell ref="F22:F25"/>
    <mergeCell ref="F26:F29"/>
    <mergeCell ref="F30:F33"/>
    <mergeCell ref="E54:E57"/>
    <mergeCell ref="E58:E61"/>
    <mergeCell ref="E2:E5"/>
    <mergeCell ref="E30:E33"/>
    <mergeCell ref="E34:E37"/>
    <mergeCell ref="E38:E41"/>
    <mergeCell ref="E42:E45"/>
    <mergeCell ref="E46:E49"/>
    <mergeCell ref="E50:E53"/>
    <mergeCell ref="E6:E9"/>
    <mergeCell ref="E10:E13"/>
    <mergeCell ref="E14:E17"/>
    <mergeCell ref="E18:E21"/>
    <mergeCell ref="E22:E25"/>
    <mergeCell ref="E26:E29"/>
    <mergeCell ref="G38:G41"/>
    <mergeCell ref="G42:G45"/>
    <mergeCell ref="G46:G49"/>
    <mergeCell ref="G50:G53"/>
    <mergeCell ref="G54:G57"/>
    <mergeCell ref="G58:G61"/>
    <mergeCell ref="F58:F61"/>
    <mergeCell ref="G2:G5"/>
    <mergeCell ref="G6:G9"/>
    <mergeCell ref="G10:G13"/>
    <mergeCell ref="G14:G17"/>
    <mergeCell ref="G18:G21"/>
    <mergeCell ref="G22:G25"/>
    <mergeCell ref="G26:G29"/>
    <mergeCell ref="G30:G33"/>
    <mergeCell ref="G34:G37"/>
    <mergeCell ref="F34:F37"/>
    <mergeCell ref="F38:F41"/>
    <mergeCell ref="F42:F45"/>
    <mergeCell ref="F46:F49"/>
    <mergeCell ref="F50:F53"/>
    <mergeCell ref="F54:F57"/>
    <mergeCell ref="F2:F5"/>
    <mergeCell ref="F6:F9"/>
    <mergeCell ref="N2:N5"/>
    <mergeCell ref="O2:O5"/>
    <mergeCell ref="P2:P5"/>
    <mergeCell ref="Q2:Q5"/>
    <mergeCell ref="H6:H9"/>
    <mergeCell ref="I6:I9"/>
    <mergeCell ref="J6:J9"/>
    <mergeCell ref="K6:K9"/>
    <mergeCell ref="L6:L9"/>
    <mergeCell ref="M6:M9"/>
    <mergeCell ref="H2:H5"/>
    <mergeCell ref="I2:I5"/>
    <mergeCell ref="J2:J5"/>
    <mergeCell ref="K2:K5"/>
    <mergeCell ref="L2:L5"/>
    <mergeCell ref="M2:M5"/>
    <mergeCell ref="N6:N9"/>
    <mergeCell ref="O6:O9"/>
    <mergeCell ref="P6:P9"/>
    <mergeCell ref="Q6:Q9"/>
    <mergeCell ref="Q10:Q13"/>
    <mergeCell ref="H14:H17"/>
    <mergeCell ref="I14:I17"/>
    <mergeCell ref="J14:J17"/>
    <mergeCell ref="K14:K17"/>
    <mergeCell ref="L14:L17"/>
    <mergeCell ref="M14:M17"/>
    <mergeCell ref="N14:N17"/>
    <mergeCell ref="O14:O17"/>
    <mergeCell ref="P14:P17"/>
    <mergeCell ref="Q14:Q17"/>
    <mergeCell ref="H10:H13"/>
    <mergeCell ref="I10:I13"/>
    <mergeCell ref="J10:J13"/>
    <mergeCell ref="K10:K13"/>
    <mergeCell ref="L10:L13"/>
    <mergeCell ref="M10:M13"/>
    <mergeCell ref="N10:N13"/>
    <mergeCell ref="O10:O13"/>
    <mergeCell ref="P10:P13"/>
    <mergeCell ref="N26:N29"/>
    <mergeCell ref="O26:O29"/>
    <mergeCell ref="P26:P29"/>
    <mergeCell ref="Q18:Q21"/>
    <mergeCell ref="H22:H25"/>
    <mergeCell ref="I22:I25"/>
    <mergeCell ref="J22:J25"/>
    <mergeCell ref="K22:K25"/>
    <mergeCell ref="L22:L25"/>
    <mergeCell ref="M22:M25"/>
    <mergeCell ref="N22:N25"/>
    <mergeCell ref="O22:O25"/>
    <mergeCell ref="P22:P25"/>
    <mergeCell ref="Q22:Q25"/>
    <mergeCell ref="H18:H21"/>
    <mergeCell ref="I18:I21"/>
    <mergeCell ref="J18:J21"/>
    <mergeCell ref="K18:K21"/>
    <mergeCell ref="L18:L21"/>
    <mergeCell ref="M18:M21"/>
    <mergeCell ref="N18:N21"/>
    <mergeCell ref="O18:O21"/>
    <mergeCell ref="P18:P21"/>
    <mergeCell ref="J34:J37"/>
    <mergeCell ref="K34:K37"/>
    <mergeCell ref="L34:L37"/>
    <mergeCell ref="M34:M37"/>
    <mergeCell ref="N34:N37"/>
    <mergeCell ref="O34:O37"/>
    <mergeCell ref="P34:P37"/>
    <mergeCell ref="Q26:Q29"/>
    <mergeCell ref="H30:H33"/>
    <mergeCell ref="I30:I33"/>
    <mergeCell ref="J30:J33"/>
    <mergeCell ref="K30:K33"/>
    <mergeCell ref="L30:L33"/>
    <mergeCell ref="M30:M33"/>
    <mergeCell ref="N30:N33"/>
    <mergeCell ref="O30:O33"/>
    <mergeCell ref="P30:P33"/>
    <mergeCell ref="Q30:Q33"/>
    <mergeCell ref="H26:H29"/>
    <mergeCell ref="I26:I29"/>
    <mergeCell ref="J26:J29"/>
    <mergeCell ref="K26:K29"/>
    <mergeCell ref="L26:L29"/>
    <mergeCell ref="M26:M29"/>
    <mergeCell ref="Q34:Q37"/>
    <mergeCell ref="H38:H41"/>
    <mergeCell ref="I38:I41"/>
    <mergeCell ref="J38:J41"/>
    <mergeCell ref="K38:K41"/>
    <mergeCell ref="L38:L41"/>
    <mergeCell ref="M38:M41"/>
    <mergeCell ref="H46:H49"/>
    <mergeCell ref="I46:I49"/>
    <mergeCell ref="J46:J49"/>
    <mergeCell ref="K46:K49"/>
    <mergeCell ref="L46:L49"/>
    <mergeCell ref="M46:M49"/>
    <mergeCell ref="N38:N41"/>
    <mergeCell ref="O38:O41"/>
    <mergeCell ref="P38:P41"/>
    <mergeCell ref="H42:H45"/>
    <mergeCell ref="I42:I45"/>
    <mergeCell ref="J42:J45"/>
    <mergeCell ref="K42:K45"/>
    <mergeCell ref="L42:L45"/>
    <mergeCell ref="M42:M45"/>
    <mergeCell ref="H34:H37"/>
    <mergeCell ref="I34:I37"/>
    <mergeCell ref="H58:H61"/>
    <mergeCell ref="I58:I61"/>
    <mergeCell ref="J58:J61"/>
    <mergeCell ref="K58:K61"/>
    <mergeCell ref="L58:L61"/>
    <mergeCell ref="M58:M61"/>
    <mergeCell ref="N50:N53"/>
    <mergeCell ref="O50:O53"/>
    <mergeCell ref="P50:P53"/>
    <mergeCell ref="H54:H57"/>
    <mergeCell ref="I54:I57"/>
    <mergeCell ref="J54:J57"/>
    <mergeCell ref="K54:K57"/>
    <mergeCell ref="L54:L57"/>
    <mergeCell ref="M54:M57"/>
    <mergeCell ref="H50:H53"/>
    <mergeCell ref="I50:I53"/>
    <mergeCell ref="J50:J53"/>
    <mergeCell ref="K50:K53"/>
    <mergeCell ref="L50:L53"/>
    <mergeCell ref="M50:M53"/>
    <mergeCell ref="N58:N61"/>
    <mergeCell ref="O58:O61"/>
    <mergeCell ref="P58:P61"/>
    <mergeCell ref="Q58:Q61"/>
    <mergeCell ref="R2:R5"/>
    <mergeCell ref="S2:S5"/>
    <mergeCell ref="R14:R17"/>
    <mergeCell ref="S14:S17"/>
    <mergeCell ref="R26:R29"/>
    <mergeCell ref="S26:S29"/>
    <mergeCell ref="N54:N57"/>
    <mergeCell ref="O54:O57"/>
    <mergeCell ref="P54:P57"/>
    <mergeCell ref="Q54:Q57"/>
    <mergeCell ref="Q50:Q53"/>
    <mergeCell ref="N46:N49"/>
    <mergeCell ref="O46:O49"/>
    <mergeCell ref="P46:P49"/>
    <mergeCell ref="Q46:Q49"/>
    <mergeCell ref="N42:N45"/>
    <mergeCell ref="O42:O45"/>
    <mergeCell ref="P42:P45"/>
    <mergeCell ref="Q42:Q45"/>
    <mergeCell ref="Q38:Q41"/>
    <mergeCell ref="R38:R41"/>
    <mergeCell ref="S38:S41"/>
    <mergeCell ref="R46:R49"/>
    <mergeCell ref="V2:V5"/>
    <mergeCell ref="R6:R9"/>
    <mergeCell ref="S6:S9"/>
    <mergeCell ref="V6:V9"/>
    <mergeCell ref="R10:R13"/>
    <mergeCell ref="S10:S13"/>
    <mergeCell ref="V10:V13"/>
    <mergeCell ref="T2:T5"/>
    <mergeCell ref="T6:T9"/>
    <mergeCell ref="T10:T13"/>
    <mergeCell ref="U2:U5"/>
    <mergeCell ref="U6:U9"/>
    <mergeCell ref="U10:U13"/>
    <mergeCell ref="V14:V17"/>
    <mergeCell ref="R18:R21"/>
    <mergeCell ref="S18:S21"/>
    <mergeCell ref="V18:V21"/>
    <mergeCell ref="R22:R25"/>
    <mergeCell ref="S22:S25"/>
    <mergeCell ref="V22:V25"/>
    <mergeCell ref="T14:T17"/>
    <mergeCell ref="T18:T21"/>
    <mergeCell ref="T22:T25"/>
    <mergeCell ref="U14:U17"/>
    <mergeCell ref="U18:U21"/>
    <mergeCell ref="U22:U25"/>
    <mergeCell ref="V38:V41"/>
    <mergeCell ref="R42:R45"/>
    <mergeCell ref="S42:S45"/>
    <mergeCell ref="V42:V45"/>
    <mergeCell ref="T38:T41"/>
    <mergeCell ref="T42:T45"/>
    <mergeCell ref="V26:V29"/>
    <mergeCell ref="R30:R33"/>
    <mergeCell ref="S30:S33"/>
    <mergeCell ref="V30:V33"/>
    <mergeCell ref="R34:R37"/>
    <mergeCell ref="S34:S37"/>
    <mergeCell ref="V34:V37"/>
    <mergeCell ref="T26:T29"/>
    <mergeCell ref="T30:T33"/>
    <mergeCell ref="T34:T37"/>
    <mergeCell ref="R58:R61"/>
    <mergeCell ref="S58:S61"/>
    <mergeCell ref="V58:V61"/>
    <mergeCell ref="T54:T57"/>
    <mergeCell ref="T58:T61"/>
    <mergeCell ref="U54:U57"/>
    <mergeCell ref="U58:U61"/>
    <mergeCell ref="U26:U29"/>
    <mergeCell ref="U30:U33"/>
    <mergeCell ref="U34:U37"/>
    <mergeCell ref="U38:U41"/>
    <mergeCell ref="U42:U45"/>
    <mergeCell ref="U46:U49"/>
    <mergeCell ref="S46:S49"/>
    <mergeCell ref="V46:V49"/>
    <mergeCell ref="R50:R53"/>
    <mergeCell ref="S50:S53"/>
    <mergeCell ref="V50:V53"/>
    <mergeCell ref="T46:T49"/>
    <mergeCell ref="T50:T53"/>
    <mergeCell ref="U50:U53"/>
    <mergeCell ref="R54:R57"/>
    <mergeCell ref="S54:S57"/>
    <mergeCell ref="V54:V57"/>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Charts</vt:lpstr>
      </vt:variant>
      <vt:variant>
        <vt:i4>2</vt:i4>
      </vt:variant>
    </vt:vector>
  </HeadingPairs>
  <TitlesOfParts>
    <vt:vector size="10" baseType="lpstr">
      <vt:lpstr>The Project</vt:lpstr>
      <vt:lpstr>Instructions</vt:lpstr>
      <vt:lpstr>Animal Use Status</vt:lpstr>
      <vt:lpstr>Impact Card potency Diphtheria</vt:lpstr>
      <vt:lpstr>Impact Card Whole cell pertussi</vt:lpstr>
      <vt:lpstr>Implementation Plans</vt:lpstr>
      <vt:lpstr>ANI DATA 4 GRAPH</vt:lpstr>
      <vt:lpstr>FIN DATA 4 GRAPH</vt:lpstr>
      <vt:lpstr>ANI GRAPH</vt:lpstr>
      <vt:lpstr>FIN GRAPH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Blaise Descampe</dc:creator>
  <cp:lastModifiedBy>Marta Etynkowski</cp:lastModifiedBy>
  <dcterms:created xsi:type="dcterms:W3CDTF">2023-08-01T06:16:45Z</dcterms:created>
  <dcterms:modified xsi:type="dcterms:W3CDTF">2025-02-05T20:28:35Z</dcterms:modified>
</cp:coreProperties>
</file>